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updateLinks="never" defaultThemeVersion="124226"/>
  <mc:AlternateContent xmlns:mc="http://schemas.openxmlformats.org/markup-compatibility/2006">
    <mc:Choice Requires="x15">
      <x15ac:absPath xmlns:x15ac="http://schemas.microsoft.com/office/spreadsheetml/2010/11/ac" url="T:\奨学金関係\R6奨学金関係\大学院予約採用\"/>
    </mc:Choice>
  </mc:AlternateContent>
  <xr:revisionPtr revIDLastSave="0" documentId="8_{7C7880A7-9F45-4110-8E07-25E65653094E}" xr6:coauthVersionLast="47" xr6:coauthVersionMax="47" xr10:uidLastSave="{00000000-0000-0000-0000-000000000000}"/>
  <workbookProtection workbookPassword="FE18" lockStructure="1"/>
  <bookViews>
    <workbookView xWindow="1110" yWindow="825" windowWidth="17175" windowHeight="14145" xr2:uid="{00000000-000D-0000-FFFF-FFFF00000000}"/>
  </bookViews>
  <sheets>
    <sheet name="海外居住者のための収入等申告書" sheetId="1" r:id="rId1"/>
    <sheet name="【経済基準の適格認定】記入例と注意事項" sheetId="11" state="hidden" r:id="rId2"/>
    <sheet name="【採用の申込み】記入例と注意事項" sheetId="13" r:id="rId3"/>
    <sheet name="前年レート" sheetId="2" state="hidden" r:id="rId4"/>
    <sheet name="当年レート" sheetId="12" state="hidden" r:id="rId5"/>
    <sheet name="計算シート" sheetId="3" state="hidden" r:id="rId6"/>
    <sheet name="出力用" sheetId="17" state="hidden" r:id="rId7"/>
    <sheet name="T11所得区分" sheetId="5" state="hidden" r:id="rId8"/>
    <sheet name="T12給与所得" sheetId="6" state="hidden" r:id="rId9"/>
    <sheet name="T12給与所得改正後" sheetId="16" state="hidden" r:id="rId10"/>
    <sheet name="T13人的控除" sheetId="7" state="hidden" r:id="rId11"/>
    <sheet name="T15調整控除" sheetId="9" state="hidden" r:id="rId12"/>
    <sheet name="T16税率等" sheetId="10" state="hidden" r:id="rId13"/>
    <sheet name="修正履歴" sheetId="14" state="hidden" r:id="rId14"/>
  </sheets>
  <externalReferences>
    <externalReference r:id="rId15"/>
  </externalReferences>
  <definedNames>
    <definedName name="_xlnm.Print_Area" localSheetId="1">【経済基準の適格認定】記入例と注意事項!$A$1:$V$73</definedName>
    <definedName name="_xlnm.Print_Area" localSheetId="2">【採用の申込み】記入例と注意事項!$A$1:$V$75</definedName>
    <definedName name="_xlnm.Print_Area" localSheetId="0">海外居住者のための収入等申告書!$A$1:$K$75</definedName>
    <definedName name="_xlnm.Print_Area" localSheetId="5">計算シート!$A:$D</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75" i="13" l="1"/>
  <c r="C43" i="3" l="1"/>
  <c r="C45" i="3" s="1"/>
  <c r="C9" i="3"/>
  <c r="B5" i="1" l="1"/>
  <c r="I23" i="1"/>
  <c r="G11" i="1"/>
  <c r="E11" i="1"/>
  <c r="B12" i="1"/>
  <c r="B11" i="1"/>
  <c r="B35" i="1"/>
  <c r="C63" i="3" l="1"/>
  <c r="I25" i="1" l="1"/>
  <c r="B68" i="13"/>
  <c r="B62" i="13"/>
  <c r="B69" i="13"/>
  <c r="B63" i="13"/>
  <c r="A18" i="1"/>
  <c r="C62" i="3"/>
  <c r="C55" i="3"/>
  <c r="C36" i="3"/>
  <c r="C1" i="3"/>
  <c r="B1" i="3"/>
  <c r="B69" i="1"/>
  <c r="B32" i="1"/>
  <c r="D1" i="3"/>
  <c r="B68" i="1"/>
  <c r="A37" i="1"/>
  <c r="B24" i="1"/>
  <c r="B36" i="1"/>
  <c r="D37" i="3"/>
  <c r="B33" i="1"/>
  <c r="B23" i="1"/>
  <c r="D36" i="3"/>
  <c r="H29" i="1"/>
  <c r="H30" i="1" s="1"/>
  <c r="B22" i="1"/>
  <c r="D35" i="3"/>
  <c r="D29" i="1"/>
  <c r="B21" i="1"/>
  <c r="A30" i="1"/>
  <c r="B20" i="1"/>
  <c r="E12" i="1"/>
  <c r="B13" i="1"/>
  <c r="B62" i="1"/>
  <c r="H13" i="1"/>
  <c r="B19" i="1"/>
  <c r="B63" i="1"/>
  <c r="B14" i="1"/>
  <c r="B27" i="1"/>
  <c r="A38" i="1"/>
  <c r="A46" i="1"/>
  <c r="B26" i="1"/>
  <c r="B25" i="1"/>
  <c r="O74" i="2" l="1"/>
  <c r="O73" i="2"/>
  <c r="O72" i="2"/>
  <c r="O71" i="2"/>
  <c r="O70" i="2"/>
  <c r="O69" i="2"/>
  <c r="O68" i="2"/>
  <c r="O67" i="2"/>
  <c r="O66" i="2"/>
  <c r="O65" i="2"/>
  <c r="O64" i="2"/>
  <c r="O63" i="2"/>
  <c r="O62" i="2"/>
  <c r="O61" i="2"/>
  <c r="O60" i="2"/>
  <c r="O59" i="2"/>
  <c r="O58" i="2"/>
  <c r="O57" i="2"/>
  <c r="O56" i="2"/>
  <c r="O55" i="2"/>
  <c r="O54" i="2"/>
  <c r="O53" i="2"/>
  <c r="O52" i="2"/>
  <c r="O51" i="2"/>
  <c r="O50" i="2"/>
  <c r="O49" i="2"/>
  <c r="O48" i="2"/>
  <c r="O47" i="2"/>
  <c r="O46" i="2"/>
  <c r="O45" i="2"/>
  <c r="O44" i="2"/>
  <c r="O43" i="2"/>
  <c r="O42" i="2"/>
  <c r="O41" i="2"/>
  <c r="O40" i="2"/>
  <c r="O39" i="2"/>
  <c r="O38" i="2"/>
  <c r="O37" i="2"/>
  <c r="O36" i="2"/>
  <c r="O35" i="2"/>
  <c r="O34" i="2"/>
  <c r="O33" i="2"/>
  <c r="O32" i="2"/>
  <c r="O31" i="2"/>
  <c r="O30" i="2"/>
  <c r="O29" i="2"/>
  <c r="O28" i="2"/>
  <c r="O27" i="2"/>
  <c r="O26" i="2"/>
  <c r="O25" i="2"/>
  <c r="O24" i="2"/>
  <c r="O23" i="2"/>
  <c r="O22" i="2"/>
  <c r="O21" i="2"/>
  <c r="O20" i="2"/>
  <c r="O19" i="2"/>
  <c r="O18" i="2"/>
  <c r="O17" i="2"/>
  <c r="O16" i="2"/>
  <c r="O15" i="2"/>
  <c r="O14" i="2"/>
  <c r="O13" i="2"/>
  <c r="V14" i="2" l="1"/>
  <c r="A2" i="17" l="1"/>
  <c r="M2" i="17"/>
  <c r="EM2" i="17"/>
  <c r="J2" i="17"/>
  <c r="T2" i="17"/>
  <c r="EH2" i="17"/>
  <c r="EC2" i="17"/>
  <c r="EI2" i="17"/>
  <c r="EG2" i="17"/>
  <c r="AD2" i="17"/>
  <c r="EO2" i="17"/>
  <c r="EF2" i="17"/>
  <c r="EP2" i="17"/>
  <c r="DG2" i="17"/>
  <c r="EJ2" i="17"/>
  <c r="O2" i="17"/>
  <c r="K2" i="17"/>
  <c r="E2" i="17"/>
  <c r="DE2" i="17"/>
  <c r="L2" i="17"/>
  <c r="EN2" i="17"/>
  <c r="I2" i="17"/>
  <c r="ED2" i="17"/>
  <c r="CJ2" i="17"/>
  <c r="DF2" i="17"/>
  <c r="F2" i="17"/>
  <c r="W2" i="17"/>
  <c r="U2" i="17"/>
  <c r="N2" i="17"/>
  <c r="R2" i="17"/>
  <c r="EE2" i="17"/>
  <c r="D19" i="13" l="1"/>
  <c r="D19" i="11"/>
  <c r="D19" i="1"/>
  <c r="I2" i="1" l="1"/>
  <c r="C44" i="3" l="1"/>
  <c r="BY2" i="17"/>
  <c r="C48" i="3" l="1"/>
  <c r="C47" i="3"/>
  <c r="CC2" i="17"/>
  <c r="CB2" i="17"/>
  <c r="C60" i="3" l="1"/>
  <c r="O74" i="12"/>
  <c r="N74" i="12"/>
  <c r="O73" i="12"/>
  <c r="N73" i="12"/>
  <c r="O72" i="12"/>
  <c r="N72" i="12"/>
  <c r="O71" i="12"/>
  <c r="N71" i="12"/>
  <c r="O70" i="12"/>
  <c r="N70" i="12"/>
  <c r="O69" i="12"/>
  <c r="N69" i="12"/>
  <c r="O68" i="12"/>
  <c r="N68" i="12"/>
  <c r="O67" i="12"/>
  <c r="N67" i="12"/>
  <c r="O66" i="12"/>
  <c r="N66" i="12"/>
  <c r="O65" i="12"/>
  <c r="N65" i="12"/>
  <c r="O64" i="12"/>
  <c r="N64" i="12"/>
  <c r="O63" i="12"/>
  <c r="N63" i="12"/>
  <c r="O62" i="12"/>
  <c r="N62" i="12"/>
  <c r="O61" i="12"/>
  <c r="N61" i="12"/>
  <c r="O60" i="12"/>
  <c r="N60" i="12"/>
  <c r="O59" i="12"/>
  <c r="N59" i="12"/>
  <c r="O58" i="12"/>
  <c r="N58" i="12"/>
  <c r="O57" i="12"/>
  <c r="N57" i="12"/>
  <c r="O56" i="12"/>
  <c r="N56" i="12"/>
  <c r="O55" i="12"/>
  <c r="N55" i="12"/>
  <c r="O54" i="12"/>
  <c r="N54" i="12"/>
  <c r="O53" i="12"/>
  <c r="N53" i="12"/>
  <c r="O52" i="12"/>
  <c r="N52" i="12"/>
  <c r="O51" i="12"/>
  <c r="N51" i="12"/>
  <c r="O50" i="12"/>
  <c r="N50" i="12"/>
  <c r="O49" i="12"/>
  <c r="N49" i="12"/>
  <c r="O48" i="12"/>
  <c r="N48" i="12"/>
  <c r="O47" i="12"/>
  <c r="N47" i="12"/>
  <c r="O46" i="12"/>
  <c r="N46" i="12"/>
  <c r="O45" i="12"/>
  <c r="N45" i="12"/>
  <c r="O44" i="12"/>
  <c r="N44" i="12"/>
  <c r="O43" i="12"/>
  <c r="N43" i="12"/>
  <c r="O42" i="12"/>
  <c r="N42" i="12"/>
  <c r="O41" i="12"/>
  <c r="N41" i="12"/>
  <c r="O40" i="12"/>
  <c r="N40" i="12"/>
  <c r="O39" i="12"/>
  <c r="N39" i="12"/>
  <c r="O38" i="12"/>
  <c r="N38" i="12"/>
  <c r="O37" i="12"/>
  <c r="N37" i="12"/>
  <c r="O36" i="12"/>
  <c r="N36" i="12"/>
  <c r="O35" i="12"/>
  <c r="N35" i="12"/>
  <c r="O34" i="12"/>
  <c r="N34" i="12"/>
  <c r="O33" i="12"/>
  <c r="N33" i="12"/>
  <c r="O32" i="12"/>
  <c r="N32" i="12"/>
  <c r="O31" i="12"/>
  <c r="N31" i="12"/>
  <c r="O30" i="12"/>
  <c r="N30" i="12"/>
  <c r="O29" i="12"/>
  <c r="N29" i="12"/>
  <c r="O28" i="12"/>
  <c r="N28" i="12"/>
  <c r="O27" i="12"/>
  <c r="N27" i="12"/>
  <c r="O26" i="12"/>
  <c r="N26" i="12"/>
  <c r="O25" i="12"/>
  <c r="N25" i="12"/>
  <c r="O24" i="12"/>
  <c r="N24" i="12"/>
  <c r="O23" i="12"/>
  <c r="N23" i="12"/>
  <c r="O22" i="12"/>
  <c r="N22" i="12"/>
  <c r="O21" i="12"/>
  <c r="N21" i="12"/>
  <c r="O20" i="12"/>
  <c r="N20" i="12"/>
  <c r="O19" i="12"/>
  <c r="N19" i="12"/>
  <c r="O18" i="12"/>
  <c r="N18" i="12"/>
  <c r="O17" i="12"/>
  <c r="N17" i="12"/>
  <c r="O16" i="12"/>
  <c r="N16" i="12"/>
  <c r="O15" i="12"/>
  <c r="N15" i="12"/>
  <c r="V14" i="12"/>
  <c r="O14" i="12"/>
  <c r="N14" i="12"/>
  <c r="O13" i="12"/>
  <c r="N13" i="12"/>
  <c r="BX2" i="17"/>
  <c r="C50" i="3" l="1"/>
  <c r="CE2" i="17"/>
  <c r="BZ2" i="17"/>
  <c r="F8" i="3" l="1"/>
  <c r="D22" i="3"/>
  <c r="B22" i="3"/>
  <c r="F10" i="3"/>
  <c r="B36" i="11"/>
  <c r="C22" i="3"/>
  <c r="F9" i="3"/>
  <c r="B25" i="3"/>
  <c r="C46" i="3"/>
  <c r="DH2" i="17"/>
  <c r="Y2" i="17"/>
  <c r="BC2" i="17"/>
  <c r="CA2" i="17"/>
  <c r="V2" i="17"/>
  <c r="C54" i="3" l="1"/>
  <c r="B64" i="13"/>
  <c r="B65" i="13"/>
  <c r="B15" i="1"/>
  <c r="B2" i="3"/>
  <c r="C2" i="3"/>
  <c r="C49" i="3"/>
  <c r="D3" i="3" s="1"/>
  <c r="L46" i="13"/>
  <c r="D2" i="3"/>
  <c r="B16" i="1"/>
  <c r="B26" i="3"/>
  <c r="L46" i="11"/>
  <c r="B65" i="1"/>
  <c r="B64" i="1"/>
  <c r="C53" i="3"/>
  <c r="B2" i="17"/>
  <c r="CI2" i="17"/>
  <c r="CH2" i="17"/>
  <c r="CO2" i="17"/>
  <c r="CN2" i="17"/>
  <c r="Z2" i="17"/>
  <c r="AI2" i="17"/>
  <c r="CD2" i="17"/>
  <c r="B15" i="11" l="1"/>
  <c r="D7" i="3"/>
  <c r="C3" i="3"/>
  <c r="B16" i="13"/>
  <c r="C56" i="3"/>
  <c r="C7" i="3"/>
  <c r="C5" i="3"/>
  <c r="D5" i="3"/>
  <c r="D6" i="3" s="1"/>
  <c r="B7" i="3"/>
  <c r="B16" i="11"/>
  <c r="B15" i="13"/>
  <c r="B3" i="3"/>
  <c r="B4" i="3" s="1"/>
  <c r="D26" i="3"/>
  <c r="I26" i="1"/>
  <c r="CK2" i="17"/>
  <c r="CR2" i="17"/>
  <c r="G2" i="17"/>
  <c r="CS2" i="17"/>
  <c r="AN2" i="17"/>
  <c r="C2" i="17"/>
  <c r="CQ2" i="17"/>
  <c r="AJ2" i="17"/>
  <c r="DL2" i="17"/>
  <c r="D2" i="17"/>
  <c r="AL2" i="17"/>
  <c r="C6" i="3" l="1"/>
  <c r="I24" i="1"/>
  <c r="AM2" i="17"/>
  <c r="H46" i="1" l="1"/>
  <c r="D42" i="3"/>
  <c r="H75" i="1" s="1"/>
  <c r="EB2" i="17"/>
  <c r="AP2" i="17"/>
  <c r="D9" i="3" l="1"/>
  <c r="D41" i="3"/>
  <c r="H38" i="1"/>
  <c r="B17" i="3"/>
  <c r="B16" i="3"/>
  <c r="D38" i="3" s="1"/>
  <c r="E27" i="1"/>
  <c r="E25" i="1"/>
  <c r="CU2" i="17"/>
  <c r="Q2" i="17"/>
  <c r="EA2" i="17"/>
  <c r="P2" i="17"/>
  <c r="D40" i="3" l="1"/>
  <c r="D39" i="3" s="1"/>
  <c r="B24" i="3"/>
  <c r="B8" i="3"/>
  <c r="C42" i="3"/>
  <c r="D75" i="1" s="1"/>
  <c r="I42" i="1"/>
  <c r="I44" i="1"/>
  <c r="E44" i="1"/>
  <c r="E42" i="1"/>
  <c r="D15" i="3"/>
  <c r="D14" i="3"/>
  <c r="C15" i="3"/>
  <c r="C14" i="3"/>
  <c r="AV2" i="17"/>
  <c r="AU2" i="17"/>
  <c r="BW2" i="17"/>
  <c r="H2" i="17"/>
  <c r="X2" i="17"/>
  <c r="DA2" i="17"/>
  <c r="CZ2" i="17"/>
  <c r="B19" i="3" l="1"/>
  <c r="C37" i="3"/>
  <c r="C35" i="3"/>
  <c r="D13" i="3"/>
  <c r="B34" i="3"/>
  <c r="D24" i="3"/>
  <c r="I40" i="1"/>
  <c r="E40" i="1"/>
  <c r="DU2" i="17"/>
  <c r="CY2" i="17"/>
  <c r="DW2" i="17"/>
  <c r="S2" i="17"/>
  <c r="DJ2" i="17"/>
  <c r="DV2" i="17"/>
  <c r="BP2" i="17"/>
  <c r="BR2" i="17"/>
  <c r="AH2" i="17"/>
  <c r="BQ2" i="17"/>
  <c r="C61" i="3" l="1"/>
  <c r="C40" i="3"/>
  <c r="C39" i="3" s="1"/>
  <c r="C38" i="3"/>
  <c r="B31" i="3"/>
  <c r="D72" i="1"/>
  <c r="B27" i="3"/>
  <c r="C24" i="3"/>
  <c r="C13" i="3"/>
  <c r="D12" i="3"/>
  <c r="C12" i="3"/>
  <c r="DZ2" i="17"/>
  <c r="DX2" i="17"/>
  <c r="AA2" i="17"/>
  <c r="CX2" i="17"/>
  <c r="AE2" i="17"/>
  <c r="AT2" i="17"/>
  <c r="BE2" i="17"/>
  <c r="AS2" i="17"/>
  <c r="BS2" i="17"/>
  <c r="BU2" i="17"/>
  <c r="K73" i="1" l="1"/>
  <c r="EU2" i="17"/>
  <c r="C51" i="3"/>
  <c r="C4" i="3" s="1"/>
  <c r="D51" i="3"/>
  <c r="D4" i="3" s="1"/>
  <c r="B28" i="3"/>
  <c r="B29" i="3" s="1"/>
  <c r="C41" i="3"/>
  <c r="AB2" i="17"/>
  <c r="EK2" i="17"/>
  <c r="CF2" i="17"/>
  <c r="DY2" i="17"/>
  <c r="BT2" i="17"/>
  <c r="AC2" i="17"/>
  <c r="BV2" i="17"/>
  <c r="B32" i="3" l="1"/>
  <c r="D52" i="3"/>
  <c r="C52" i="3"/>
  <c r="CP2" i="17"/>
  <c r="AF2" i="17"/>
  <c r="AK2" i="17"/>
  <c r="B33" i="3" l="1"/>
  <c r="D8" i="3"/>
  <c r="CG2" i="17"/>
  <c r="AG2" i="17"/>
  <c r="CT2" i="17"/>
  <c r="EL2" i="17"/>
  <c r="C8" i="3" l="1"/>
  <c r="AO2" i="17"/>
  <c r="D10" i="3" l="1"/>
  <c r="C21" i="3"/>
  <c r="C20" i="3"/>
  <c r="C19" i="3" s="1"/>
  <c r="C10" i="3"/>
  <c r="AZ2" i="17"/>
  <c r="BB2" i="17"/>
  <c r="AQ2" i="17"/>
  <c r="BA2" i="17"/>
  <c r="CV2" i="17"/>
  <c r="C17" i="3" l="1"/>
  <c r="C23" i="3"/>
  <c r="C25" i="3" s="1"/>
  <c r="C30" i="3"/>
  <c r="D11" i="3"/>
  <c r="D30" i="3"/>
  <c r="C16" i="3"/>
  <c r="D16" i="3"/>
  <c r="C18" i="3"/>
  <c r="D23" i="3"/>
  <c r="D25" i="3" s="1"/>
  <c r="D17" i="3"/>
  <c r="D18" i="3"/>
  <c r="C11" i="3"/>
  <c r="C26" i="3"/>
  <c r="DC2" i="17"/>
  <c r="DB2" i="17"/>
  <c r="CW2" i="17"/>
  <c r="DP2" i="17"/>
  <c r="AR2" i="17"/>
  <c r="AY2" i="17"/>
  <c r="DD2" i="17"/>
  <c r="AX2" i="17"/>
  <c r="DI2" i="17"/>
  <c r="BK2" i="17"/>
  <c r="DK2" i="17"/>
  <c r="AW2" i="17"/>
  <c r="BD2" i="17"/>
  <c r="BF2" i="17"/>
  <c r="BG2" i="17"/>
  <c r="C27" i="3" l="1"/>
  <c r="C31" i="3"/>
  <c r="C28" i="3"/>
  <c r="D27" i="3"/>
  <c r="D28" i="3" s="1"/>
  <c r="D31" i="3"/>
  <c r="K75" i="1"/>
  <c r="EV2" i="17"/>
  <c r="BH2" i="17"/>
  <c r="DN2" i="17"/>
  <c r="BI2" i="17"/>
  <c r="DQ2" i="17"/>
  <c r="DM2" i="17"/>
  <c r="BL2" i="17"/>
  <c r="C32" i="3" l="1"/>
  <c r="D32" i="3"/>
  <c r="C29" i="3"/>
  <c r="D29" i="3"/>
  <c r="DO2" i="17"/>
  <c r="BM2" i="17"/>
  <c r="BJ2" i="17"/>
  <c r="DR2" i="17"/>
  <c r="D33" i="3" l="1"/>
  <c r="D34" i="3" s="1"/>
  <c r="C33" i="3"/>
  <c r="DT2" i="17"/>
  <c r="DS2" i="17"/>
  <c r="BN2" i="17"/>
  <c r="C34" i="3" l="1"/>
  <c r="BO2" i="17"/>
  <c r="D57" i="3" l="1"/>
  <c r="C57" i="3"/>
  <c r="C59" i="3" s="1"/>
  <c r="CL2" i="17"/>
  <c r="EQ2" i="17"/>
  <c r="C58" i="3" l="1"/>
  <c r="D73" i="1" s="1"/>
  <c r="D58" i="3"/>
  <c r="H73" i="1" s="1"/>
  <c r="D59" i="3"/>
  <c r="ES2" i="17"/>
  <c r="D74" i="1"/>
  <c r="CM2" i="17"/>
  <c r="ER2" i="17"/>
  <c r="H74" i="1" l="1"/>
  <c r="ET2" i="17"/>
</calcChain>
</file>

<file path=xl/sharedStrings.xml><?xml version="1.0" encoding="utf-8"?>
<sst xmlns="http://schemas.openxmlformats.org/spreadsheetml/2006/main" count="2018" uniqueCount="994">
  <si>
    <t>16歳未満扶養親族の数</t>
    <rPh sb="2" eb="5">
      <t>サイミマン</t>
    </rPh>
    <rPh sb="5" eb="7">
      <t>フヨウ</t>
    </rPh>
    <rPh sb="7" eb="9">
      <t>シンゾク</t>
    </rPh>
    <rPh sb="10" eb="11">
      <t>カズ</t>
    </rPh>
    <phoneticPr fontId="2"/>
  </si>
  <si>
    <t>16～18歳の扶養親族の数</t>
    <rPh sb="5" eb="6">
      <t>サイ</t>
    </rPh>
    <rPh sb="7" eb="9">
      <t>フヨウ</t>
    </rPh>
    <rPh sb="9" eb="11">
      <t>シンゾク</t>
    </rPh>
    <rPh sb="12" eb="13">
      <t>カズ</t>
    </rPh>
    <phoneticPr fontId="1"/>
  </si>
  <si>
    <t>19～22歳の扶養親族の数</t>
    <rPh sb="5" eb="6">
      <t>サイ</t>
    </rPh>
    <rPh sb="7" eb="9">
      <t>フヨウ</t>
    </rPh>
    <rPh sb="9" eb="11">
      <t>シンゾク</t>
    </rPh>
    <rPh sb="12" eb="13">
      <t>カズ</t>
    </rPh>
    <phoneticPr fontId="1"/>
  </si>
  <si>
    <t>23～69歳の扶養親族の数</t>
    <rPh sb="5" eb="6">
      <t>サイ</t>
    </rPh>
    <rPh sb="7" eb="9">
      <t>フヨウ</t>
    </rPh>
    <rPh sb="9" eb="11">
      <t>シンゾク</t>
    </rPh>
    <rPh sb="12" eb="13">
      <t>カズ</t>
    </rPh>
    <phoneticPr fontId="1"/>
  </si>
  <si>
    <t>70歳以上扶養親族（同居尊属）の数</t>
    <rPh sb="2" eb="5">
      <t>サイイジョウ</t>
    </rPh>
    <rPh sb="5" eb="7">
      <t>フヨウ</t>
    </rPh>
    <rPh sb="7" eb="9">
      <t>シンゾク</t>
    </rPh>
    <rPh sb="10" eb="12">
      <t>ドウキョ</t>
    </rPh>
    <rPh sb="12" eb="14">
      <t>ソンゾク</t>
    </rPh>
    <rPh sb="16" eb="17">
      <t>カズ</t>
    </rPh>
    <phoneticPr fontId="1"/>
  </si>
  <si>
    <t>70歳以上で上記以外の扶養親族の数</t>
    <rPh sb="2" eb="5">
      <t>サイイジョウ</t>
    </rPh>
    <rPh sb="6" eb="8">
      <t>ジョウキ</t>
    </rPh>
    <rPh sb="8" eb="10">
      <t>イガイ</t>
    </rPh>
    <rPh sb="11" eb="13">
      <t>フヨウ</t>
    </rPh>
    <rPh sb="13" eb="15">
      <t>シンゾク</t>
    </rPh>
    <rPh sb="16" eb="17">
      <t>カズ</t>
    </rPh>
    <phoneticPr fontId="1"/>
  </si>
  <si>
    <t>につき</t>
  </si>
  <si>
    <t>米ドル</t>
  </si>
  <si>
    <t xml:space="preserve">  〃</t>
  </si>
  <si>
    <t xml:space="preserve">  「外国為替の取引等の報告に関する省令」第35条第2号に基づき財務大臣</t>
    <rPh sb="32" eb="34">
      <t>ザイム</t>
    </rPh>
    <phoneticPr fontId="4"/>
  </si>
  <si>
    <t xml:space="preserve">  の換算）について</t>
  </si>
  <si>
    <t>財務大臣公示</t>
    <rPh sb="0" eb="2">
      <t>ザイム</t>
    </rPh>
    <phoneticPr fontId="4"/>
  </si>
  <si>
    <t>当該外国通貨のアメリカ合衆国通貨に対する市場実勢</t>
  </si>
  <si>
    <t>　</t>
    <phoneticPr fontId="4"/>
  </si>
  <si>
    <t>通貨一覧</t>
    <rPh sb="0" eb="2">
      <t>ツウカ</t>
    </rPh>
    <rPh sb="2" eb="4">
      <t>イチラン</t>
    </rPh>
    <phoneticPr fontId="2"/>
  </si>
  <si>
    <t>対円レート</t>
    <rPh sb="0" eb="2">
      <t>タイエン</t>
    </rPh>
    <phoneticPr fontId="2"/>
  </si>
  <si>
    <t>給与所得金額</t>
    <rPh sb="0" eb="2">
      <t>キュウヨ</t>
    </rPh>
    <rPh sb="2" eb="4">
      <t>ショトク</t>
    </rPh>
    <rPh sb="4" eb="6">
      <t>キンガク</t>
    </rPh>
    <phoneticPr fontId="2"/>
  </si>
  <si>
    <t>合計所得金額</t>
    <rPh sb="0" eb="2">
      <t>ゴウケイ</t>
    </rPh>
    <rPh sb="2" eb="4">
      <t>ショトク</t>
    </rPh>
    <rPh sb="4" eb="6">
      <t>キンガク</t>
    </rPh>
    <phoneticPr fontId="2"/>
  </si>
  <si>
    <t>扶養控除（一般）</t>
    <rPh sb="0" eb="2">
      <t>フヨウ</t>
    </rPh>
    <rPh sb="2" eb="4">
      <t>コウジョ</t>
    </rPh>
    <rPh sb="5" eb="7">
      <t>イッパン</t>
    </rPh>
    <phoneticPr fontId="2"/>
  </si>
  <si>
    <t>扶養控除（特定）</t>
    <rPh sb="0" eb="2">
      <t>フヨウ</t>
    </rPh>
    <rPh sb="2" eb="4">
      <t>コウジョ</t>
    </rPh>
    <rPh sb="5" eb="7">
      <t>トクテイ</t>
    </rPh>
    <phoneticPr fontId="2"/>
  </si>
  <si>
    <t>扶養控除（老人）</t>
    <rPh sb="0" eb="2">
      <t>フヨウ</t>
    </rPh>
    <rPh sb="2" eb="4">
      <t>コウジョ</t>
    </rPh>
    <rPh sb="5" eb="7">
      <t>ロウジン</t>
    </rPh>
    <phoneticPr fontId="2"/>
  </si>
  <si>
    <t>扶養控除（同老）</t>
    <rPh sb="0" eb="2">
      <t>フヨウ</t>
    </rPh>
    <rPh sb="2" eb="4">
      <t>コウジョ</t>
    </rPh>
    <rPh sb="5" eb="6">
      <t>オナ</t>
    </rPh>
    <rPh sb="6" eb="7">
      <t>ロウ</t>
    </rPh>
    <phoneticPr fontId="2"/>
  </si>
  <si>
    <t>障害者控除（一般）</t>
    <rPh sb="0" eb="3">
      <t>ショウガイシャ</t>
    </rPh>
    <rPh sb="3" eb="5">
      <t>コウジョ</t>
    </rPh>
    <rPh sb="6" eb="8">
      <t>イッパン</t>
    </rPh>
    <phoneticPr fontId="2"/>
  </si>
  <si>
    <t>障害者控除（特定）</t>
    <rPh sb="0" eb="3">
      <t>ショウガイシャ</t>
    </rPh>
    <rPh sb="3" eb="5">
      <t>コウジョ</t>
    </rPh>
    <rPh sb="6" eb="8">
      <t>トクテイ</t>
    </rPh>
    <phoneticPr fontId="2"/>
  </si>
  <si>
    <t>障害者控除（同特）</t>
    <rPh sb="0" eb="3">
      <t>ショウガイシャ</t>
    </rPh>
    <rPh sb="3" eb="5">
      <t>コウジョ</t>
    </rPh>
    <rPh sb="6" eb="7">
      <t>ドウ</t>
    </rPh>
    <rPh sb="7" eb="8">
      <t>トク</t>
    </rPh>
    <phoneticPr fontId="2"/>
  </si>
  <si>
    <t>寡婦控除</t>
    <rPh sb="0" eb="2">
      <t>カフ</t>
    </rPh>
    <rPh sb="2" eb="4">
      <t>コウジョ</t>
    </rPh>
    <phoneticPr fontId="2"/>
  </si>
  <si>
    <t>寡婦特別控除</t>
    <rPh sb="0" eb="2">
      <t>カフ</t>
    </rPh>
    <rPh sb="2" eb="4">
      <t>トクベツ</t>
    </rPh>
    <rPh sb="4" eb="6">
      <t>コウジョ</t>
    </rPh>
    <phoneticPr fontId="2"/>
  </si>
  <si>
    <t>寡夫控除</t>
    <rPh sb="0" eb="2">
      <t>カフ</t>
    </rPh>
    <rPh sb="2" eb="4">
      <t>コウジョ</t>
    </rPh>
    <phoneticPr fontId="2"/>
  </si>
  <si>
    <t>扶養親族等の数</t>
    <rPh sb="0" eb="2">
      <t>フヨウ</t>
    </rPh>
    <rPh sb="2" eb="4">
      <t>シンゾク</t>
    </rPh>
    <rPh sb="4" eb="5">
      <t>トウ</t>
    </rPh>
    <rPh sb="6" eb="7">
      <t>カズ</t>
    </rPh>
    <phoneticPr fontId="2"/>
  </si>
  <si>
    <t>社会保険料等控除</t>
    <rPh sb="0" eb="2">
      <t>シャカイ</t>
    </rPh>
    <rPh sb="2" eb="5">
      <t>ホケンリョウ</t>
    </rPh>
    <rPh sb="5" eb="6">
      <t>トウ</t>
    </rPh>
    <rPh sb="6" eb="8">
      <t>コウジョ</t>
    </rPh>
    <phoneticPr fontId="2"/>
  </si>
  <si>
    <t>課税標準額</t>
    <rPh sb="0" eb="2">
      <t>カゼイ</t>
    </rPh>
    <rPh sb="2" eb="4">
      <t>ヒョウジュン</t>
    </rPh>
    <rPh sb="4" eb="5">
      <t>ガク</t>
    </rPh>
    <phoneticPr fontId="2"/>
  </si>
  <si>
    <t>基礎控除</t>
    <rPh sb="0" eb="2">
      <t>キソ</t>
    </rPh>
    <rPh sb="2" eb="4">
      <t>コウジョ</t>
    </rPh>
    <phoneticPr fontId="2"/>
  </si>
  <si>
    <t>非課税限度</t>
    <rPh sb="0" eb="3">
      <t>ヒカゼイ</t>
    </rPh>
    <rPh sb="3" eb="5">
      <t>ゲンド</t>
    </rPh>
    <phoneticPr fontId="2"/>
  </si>
  <si>
    <t>非課税となる基準</t>
    <rPh sb="0" eb="3">
      <t>ヒカゼイ</t>
    </rPh>
    <rPh sb="6" eb="8">
      <t>キジュン</t>
    </rPh>
    <phoneticPr fontId="2"/>
  </si>
  <si>
    <t>算出税額</t>
    <rPh sb="0" eb="2">
      <t>サンシュツ</t>
    </rPh>
    <rPh sb="2" eb="4">
      <t>ゼイガク</t>
    </rPh>
    <phoneticPr fontId="2"/>
  </si>
  <si>
    <t>人的控除の差額</t>
    <rPh sb="0" eb="2">
      <t>ジンテキ</t>
    </rPh>
    <rPh sb="2" eb="4">
      <t>コウジョ</t>
    </rPh>
    <rPh sb="5" eb="7">
      <t>サガク</t>
    </rPh>
    <phoneticPr fontId="2"/>
  </si>
  <si>
    <t>調整控除</t>
    <rPh sb="0" eb="2">
      <t>チョウセイ</t>
    </rPh>
    <rPh sb="2" eb="4">
      <t>コウジョ</t>
    </rPh>
    <phoneticPr fontId="2"/>
  </si>
  <si>
    <t>調整額</t>
    <rPh sb="0" eb="2">
      <t>チョウセイ</t>
    </rPh>
    <rPh sb="2" eb="3">
      <t>ガク</t>
    </rPh>
    <phoneticPr fontId="2"/>
  </si>
  <si>
    <t>生計維持者１</t>
    <rPh sb="0" eb="2">
      <t>セイケイ</t>
    </rPh>
    <rPh sb="2" eb="4">
      <t>イジ</t>
    </rPh>
    <rPh sb="4" eb="5">
      <t>シャ</t>
    </rPh>
    <phoneticPr fontId="2"/>
  </si>
  <si>
    <t>選択肢</t>
    <rPh sb="0" eb="3">
      <t>センタクシ</t>
    </rPh>
    <phoneticPr fontId="2"/>
  </si>
  <si>
    <t>はい</t>
  </si>
  <si>
    <t>はい</t>
    <phoneticPr fontId="2"/>
  </si>
  <si>
    <t>いいえ</t>
  </si>
  <si>
    <t>いいえ</t>
    <phoneticPr fontId="2"/>
  </si>
  <si>
    <t>障がい者でない</t>
    <rPh sb="0" eb="1">
      <t>ショウ</t>
    </rPh>
    <rPh sb="3" eb="4">
      <t>シャ</t>
    </rPh>
    <phoneticPr fontId="2"/>
  </si>
  <si>
    <t>障がい者である</t>
    <rPh sb="0" eb="1">
      <t>ショウ</t>
    </rPh>
    <rPh sb="3" eb="4">
      <t>シャ</t>
    </rPh>
    <phoneticPr fontId="2"/>
  </si>
  <si>
    <t>寡婦（夫）でない</t>
    <rPh sb="0" eb="2">
      <t>カフ</t>
    </rPh>
    <rPh sb="3" eb="4">
      <t>オット</t>
    </rPh>
    <phoneticPr fontId="2"/>
  </si>
  <si>
    <t>項番</t>
    <rPh sb="0" eb="2">
      <t>コウバン</t>
    </rPh>
    <phoneticPr fontId="2"/>
  </si>
  <si>
    <t>人</t>
    <rPh sb="0" eb="1">
      <t>ニン</t>
    </rPh>
    <phoneticPr fontId="2"/>
  </si>
  <si>
    <t>日本円 (JPY)</t>
    <rPh sb="0" eb="3">
      <t>ニホンエン</t>
    </rPh>
    <phoneticPr fontId="2"/>
  </si>
  <si>
    <t>値</t>
    <rPh sb="0" eb="1">
      <t>アタイ</t>
    </rPh>
    <phoneticPr fontId="2"/>
  </si>
  <si>
    <t>入力形式</t>
    <rPh sb="0" eb="2">
      <t>ニュウリョク</t>
    </rPh>
    <rPh sb="2" eb="4">
      <t>ケイシキ</t>
    </rPh>
    <phoneticPr fontId="2"/>
  </si>
  <si>
    <t>説明</t>
    <rPh sb="0" eb="2">
      <t>セツメイ</t>
    </rPh>
    <phoneticPr fontId="2"/>
  </si>
  <si>
    <t>数値</t>
    <rPh sb="0" eb="2">
      <t>スウチ</t>
    </rPh>
    <phoneticPr fontId="2"/>
  </si>
  <si>
    <t>配偶者控除のための家計支持者１の所得区分A</t>
    <rPh sb="0" eb="3">
      <t>ハイグウシャ</t>
    </rPh>
    <rPh sb="3" eb="5">
      <t>コウジョ</t>
    </rPh>
    <rPh sb="9" eb="11">
      <t>カケイ</t>
    </rPh>
    <rPh sb="11" eb="14">
      <t>シジシャ</t>
    </rPh>
    <rPh sb="16" eb="18">
      <t>ショトク</t>
    </rPh>
    <rPh sb="18" eb="20">
      <t>クブン</t>
    </rPh>
    <phoneticPr fontId="2"/>
  </si>
  <si>
    <t>配偶者控除のための家計支持者１の所得区分B</t>
    <rPh sb="0" eb="3">
      <t>ハイグウシャ</t>
    </rPh>
    <rPh sb="3" eb="5">
      <t>コウジョ</t>
    </rPh>
    <rPh sb="9" eb="11">
      <t>カケイ</t>
    </rPh>
    <rPh sb="11" eb="14">
      <t>シジシャ</t>
    </rPh>
    <rPh sb="16" eb="18">
      <t>ショトク</t>
    </rPh>
    <rPh sb="18" eb="20">
      <t>クブン</t>
    </rPh>
    <phoneticPr fontId="2"/>
  </si>
  <si>
    <t>配偶者控除のための家計支持者１の所得区分C</t>
    <rPh sb="0" eb="3">
      <t>ハイグウシャ</t>
    </rPh>
    <rPh sb="3" eb="5">
      <t>コウジョ</t>
    </rPh>
    <rPh sb="9" eb="11">
      <t>カケイ</t>
    </rPh>
    <rPh sb="11" eb="14">
      <t>シジシャ</t>
    </rPh>
    <rPh sb="16" eb="18">
      <t>ショトク</t>
    </rPh>
    <rPh sb="18" eb="20">
      <t>クブン</t>
    </rPh>
    <phoneticPr fontId="2"/>
  </si>
  <si>
    <t>配偶者控除のための家計支持者２の所得区分a</t>
    <rPh sb="0" eb="3">
      <t>ハイグウシャ</t>
    </rPh>
    <rPh sb="3" eb="5">
      <t>コウジョ</t>
    </rPh>
    <rPh sb="9" eb="11">
      <t>カケイ</t>
    </rPh>
    <rPh sb="11" eb="14">
      <t>シジシャ</t>
    </rPh>
    <rPh sb="16" eb="18">
      <t>ショトク</t>
    </rPh>
    <rPh sb="18" eb="20">
      <t>クブン</t>
    </rPh>
    <phoneticPr fontId="2"/>
  </si>
  <si>
    <t>配偶者特別控除のための家計支持者２の所得区分b</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</si>
  <si>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配偶者特別控除のための家計支持者２の所得区分c</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</si>
  <si>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配偶者特別控除のための家計支持者２の所得区分d</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</si>
  <si>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配偶者特別控除のための家計支持者２の所得区分e</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</si>
  <si>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配偶者特別控除のための家計支持者２の所得区分f</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</si>
  <si>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配偶者特別控除のための家計支持者２の所得区分g</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</si>
  <si>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配偶者特別控除のための家計支持者２の所得区分h</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</si>
  <si>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配偶者特別控除のための家計支持者２の所得区分i</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</si>
  <si>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配偶者特別控除のための家計支持者２の所得区分j</t>
    <rPh sb="0" eb="3">
      <t>ハイグウシャ</t>
    </rPh>
    <rPh sb="3" eb="5">
      <t>トクベツ</t>
    </rPh>
    <rPh sb="5" eb="7">
      <t>コウジョ</t>
    </rPh>
    <rPh sb="11" eb="13">
      <t>カケイ</t>
    </rPh>
    <rPh sb="13" eb="16">
      <t>シジシャ</t>
    </rPh>
    <rPh sb="18" eb="20">
      <t>ショトク</t>
    </rPh>
    <rPh sb="20" eb="22">
      <t>クブン</t>
    </rPh>
    <phoneticPr fontId="2"/>
  </si>
  <si>
    <t>配偶者特別控除のための家計支持者２の所得区分k</t>
    <rPh sb="0" eb="3">
      <t>ハイグウシャ</t>
    </rPh>
    <rPh sb="3" eb="5">
      <t>トクベツ</t>
    </rPh>
    <rPh sb="5" eb="7">
      <t>コウジョ</t>
    </rPh>
    <rPh sb="11" eb="13">
      <t>カケイ</t>
    </rPh>
    <rPh sb="13" eb="16">
      <t>シジシャ</t>
    </rPh>
    <rPh sb="18" eb="20">
      <t>ショトク</t>
    </rPh>
    <rPh sb="20" eb="22">
      <t>クブン</t>
    </rPh>
    <phoneticPr fontId="2"/>
  </si>
  <si>
    <t>給与所得控除のための給与収入区分A</t>
    <rPh sb="0" eb="2">
      <t>キュウヨ</t>
    </rPh>
    <rPh sb="2" eb="4">
      <t>ショトク</t>
    </rPh>
    <rPh sb="4" eb="6">
      <t>コウジョ</t>
    </rPh>
    <rPh sb="10" eb="12">
      <t>キュウヨ</t>
    </rPh>
    <rPh sb="12" eb="14">
      <t>シュウニュウ</t>
    </rPh>
    <rPh sb="14" eb="16">
      <t>クブン</t>
    </rPh>
    <phoneticPr fontId="2"/>
  </si>
  <si>
    <t>給与所得控除のための給与収入区分B</t>
    <rPh sb="0" eb="2">
      <t>キュウヨ</t>
    </rPh>
    <rPh sb="2" eb="4">
      <t>ショトク</t>
    </rPh>
    <rPh sb="4" eb="6">
      <t>コウジョ</t>
    </rPh>
    <rPh sb="10" eb="12">
      <t>キュウヨ</t>
    </rPh>
    <rPh sb="12" eb="14">
      <t>シュウニュウ</t>
    </rPh>
    <rPh sb="14" eb="16">
      <t>クブン</t>
    </rPh>
    <phoneticPr fontId="2"/>
  </si>
  <si>
    <t>給与所得控除のための給与収入区分C</t>
    <rPh sb="0" eb="2">
      <t>キュウヨ</t>
    </rPh>
    <rPh sb="2" eb="4">
      <t>ショトク</t>
    </rPh>
    <rPh sb="4" eb="6">
      <t>コウジョ</t>
    </rPh>
    <rPh sb="10" eb="12">
      <t>キュウヨ</t>
    </rPh>
    <rPh sb="12" eb="14">
      <t>シュウニュウ</t>
    </rPh>
    <rPh sb="14" eb="16">
      <t>クブン</t>
    </rPh>
    <phoneticPr fontId="2"/>
  </si>
  <si>
    <t>給与所得控除のための給与収入区分D</t>
    <rPh sb="0" eb="2">
      <t>キュウヨ</t>
    </rPh>
    <rPh sb="2" eb="4">
      <t>ショトク</t>
    </rPh>
    <rPh sb="4" eb="6">
      <t>コウジョ</t>
    </rPh>
    <rPh sb="10" eb="12">
      <t>キュウヨ</t>
    </rPh>
    <rPh sb="12" eb="14">
      <t>シュウニュウ</t>
    </rPh>
    <rPh sb="14" eb="16">
      <t>クブン</t>
    </rPh>
    <phoneticPr fontId="2"/>
  </si>
  <si>
    <t>給与所得控除のための給与収入区分E</t>
    <rPh sb="0" eb="2">
      <t>キュウヨ</t>
    </rPh>
    <rPh sb="2" eb="4">
      <t>ショトク</t>
    </rPh>
    <rPh sb="4" eb="6">
      <t>コウジョ</t>
    </rPh>
    <rPh sb="10" eb="12">
      <t>キュウヨ</t>
    </rPh>
    <rPh sb="12" eb="14">
      <t>シュウニュウ</t>
    </rPh>
    <rPh sb="14" eb="16">
      <t>クブン</t>
    </rPh>
    <phoneticPr fontId="2"/>
  </si>
  <si>
    <t>給与所得控除のための給与収入区分F</t>
    <rPh sb="0" eb="2">
      <t>キュウヨ</t>
    </rPh>
    <rPh sb="2" eb="4">
      <t>ショトク</t>
    </rPh>
    <rPh sb="4" eb="6">
      <t>コウジョ</t>
    </rPh>
    <rPh sb="10" eb="12">
      <t>キュウヨ</t>
    </rPh>
    <rPh sb="12" eb="14">
      <t>シュウニュウ</t>
    </rPh>
    <rPh sb="14" eb="16">
      <t>クブン</t>
    </rPh>
    <phoneticPr fontId="2"/>
  </si>
  <si>
    <t>給与所得控除のための給与収入区分G</t>
    <rPh sb="0" eb="2">
      <t>キュウヨ</t>
    </rPh>
    <rPh sb="2" eb="4">
      <t>ショトク</t>
    </rPh>
    <rPh sb="4" eb="6">
      <t>コウジョ</t>
    </rPh>
    <rPh sb="10" eb="12">
      <t>キュウヨ</t>
    </rPh>
    <rPh sb="12" eb="14">
      <t>シュウニュウ</t>
    </rPh>
    <rPh sb="14" eb="16">
      <t>クブン</t>
    </rPh>
    <phoneticPr fontId="2"/>
  </si>
  <si>
    <t>給与所得控除のための給与収入区分H</t>
    <rPh sb="0" eb="2">
      <t>キュウヨ</t>
    </rPh>
    <rPh sb="2" eb="4">
      <t>ショトク</t>
    </rPh>
    <rPh sb="4" eb="6">
      <t>コウジョ</t>
    </rPh>
    <rPh sb="10" eb="12">
      <t>キュウヨ</t>
    </rPh>
    <rPh sb="12" eb="14">
      <t>シュウニュウ</t>
    </rPh>
    <rPh sb="14" eb="16">
      <t>クブン</t>
    </rPh>
    <phoneticPr fontId="2"/>
  </si>
  <si>
    <t>給与所得控除のための給与収入区分I</t>
    <rPh sb="0" eb="2">
      <t>キュウヨ</t>
    </rPh>
    <rPh sb="2" eb="4">
      <t>ショトク</t>
    </rPh>
    <rPh sb="4" eb="6">
      <t>コウジョ</t>
    </rPh>
    <rPh sb="10" eb="12">
      <t>キュウヨ</t>
    </rPh>
    <rPh sb="12" eb="14">
      <t>シュウニュウ</t>
    </rPh>
    <rPh sb="14" eb="16">
      <t>クブン</t>
    </rPh>
    <phoneticPr fontId="2"/>
  </si>
  <si>
    <t>給与所得控除のための給与収入区分J</t>
    <rPh sb="0" eb="2">
      <t>キュウヨ</t>
    </rPh>
    <rPh sb="2" eb="4">
      <t>ショトク</t>
    </rPh>
    <rPh sb="4" eb="6">
      <t>コウジョ</t>
    </rPh>
    <rPh sb="10" eb="12">
      <t>キュウヨ</t>
    </rPh>
    <rPh sb="12" eb="14">
      <t>シュウニュウ</t>
    </rPh>
    <rPh sb="14" eb="16">
      <t>クブン</t>
    </rPh>
    <phoneticPr fontId="2"/>
  </si>
  <si>
    <t>文字列</t>
    <rPh sb="0" eb="3">
      <t>モジレツ</t>
    </rPh>
    <phoneticPr fontId="2"/>
  </si>
  <si>
    <t>651000未満の給与所得金額</t>
    <rPh sb="6" eb="8">
      <t>ミマン</t>
    </rPh>
    <rPh sb="9" eb="11">
      <t>キュウヨ</t>
    </rPh>
    <rPh sb="11" eb="13">
      <t>ショトク</t>
    </rPh>
    <rPh sb="13" eb="15">
      <t>キンガク</t>
    </rPh>
    <phoneticPr fontId="2"/>
  </si>
  <si>
    <t>給与収入金額-650000</t>
    <rPh sb="0" eb="1">
      <t>キュウヨ</t>
    </rPh>
    <rPh sb="1" eb="3">
      <t>シュウニュウ</t>
    </rPh>
    <rPh sb="3" eb="5">
      <t>キンガク</t>
    </rPh>
    <phoneticPr fontId="2"/>
  </si>
  <si>
    <t>1619000未満の給与所得金額</t>
    <rPh sb="7" eb="9">
      <t>ミマン</t>
    </rPh>
    <rPh sb="10" eb="12">
      <t>キュウヨ</t>
    </rPh>
    <rPh sb="12" eb="14">
      <t>ショトク</t>
    </rPh>
    <rPh sb="14" eb="16">
      <t>キンガク</t>
    </rPh>
    <phoneticPr fontId="2"/>
  </si>
  <si>
    <t>1620000未満の給与所得金額</t>
    <rPh sb="7" eb="9">
      <t>ミマン</t>
    </rPh>
    <rPh sb="10" eb="12">
      <t>キュウヨ</t>
    </rPh>
    <rPh sb="12" eb="14">
      <t>ショトク</t>
    </rPh>
    <rPh sb="14" eb="16">
      <t>キンガク</t>
    </rPh>
    <phoneticPr fontId="2"/>
  </si>
  <si>
    <t>1622000未満の給与所得金額</t>
    <rPh sb="7" eb="9">
      <t>ミマン</t>
    </rPh>
    <rPh sb="10" eb="12">
      <t>キュウヨ</t>
    </rPh>
    <rPh sb="12" eb="14">
      <t>ショトク</t>
    </rPh>
    <rPh sb="14" eb="16">
      <t>キンガク</t>
    </rPh>
    <phoneticPr fontId="2"/>
  </si>
  <si>
    <t>1624000未満の給与所得金額</t>
    <rPh sb="7" eb="9">
      <t>ミマン</t>
    </rPh>
    <rPh sb="10" eb="12">
      <t>キュウヨ</t>
    </rPh>
    <rPh sb="12" eb="14">
      <t>ショトク</t>
    </rPh>
    <rPh sb="14" eb="16">
      <t>キンガク</t>
    </rPh>
    <phoneticPr fontId="2"/>
  </si>
  <si>
    <t>1628000未満の給与所得金額</t>
    <rPh sb="7" eb="9">
      <t>ミマン</t>
    </rPh>
    <rPh sb="10" eb="12">
      <t>キュウヨ</t>
    </rPh>
    <rPh sb="12" eb="14">
      <t>ショトク</t>
    </rPh>
    <rPh sb="14" eb="16">
      <t>キンガク</t>
    </rPh>
    <phoneticPr fontId="2"/>
  </si>
  <si>
    <t>1800000未満の給与所得金額</t>
    <rPh sb="7" eb="9">
      <t>ミマン</t>
    </rPh>
    <rPh sb="10" eb="12">
      <t>キュウヨ</t>
    </rPh>
    <rPh sb="12" eb="14">
      <t>ショトク</t>
    </rPh>
    <rPh sb="14" eb="16">
      <t>キンガク</t>
    </rPh>
    <phoneticPr fontId="2"/>
  </si>
  <si>
    <t>3600000未満の給与所得金額</t>
    <rPh sb="7" eb="9">
      <t>ミマン</t>
    </rPh>
    <rPh sb="10" eb="12">
      <t>キュウヨ</t>
    </rPh>
    <rPh sb="12" eb="14">
      <t>ショトク</t>
    </rPh>
    <rPh sb="14" eb="16">
      <t>キンガク</t>
    </rPh>
    <phoneticPr fontId="2"/>
  </si>
  <si>
    <t>6600000未満の給与所得金額</t>
    <rPh sb="7" eb="9">
      <t>ミマン</t>
    </rPh>
    <rPh sb="10" eb="12">
      <t>キュウヨ</t>
    </rPh>
    <rPh sb="12" eb="14">
      <t>ショトク</t>
    </rPh>
    <rPh sb="14" eb="16">
      <t>キンガク</t>
    </rPh>
    <phoneticPr fontId="2"/>
  </si>
  <si>
    <t>給与収入金額*0.9-1200000</t>
    <rPh sb="0" eb="1">
      <t>キュウヨ</t>
    </rPh>
    <rPh sb="1" eb="3">
      <t>シュウニュウ</t>
    </rPh>
    <rPh sb="3" eb="5">
      <t>キンガク</t>
    </rPh>
    <phoneticPr fontId="2"/>
  </si>
  <si>
    <t>10000000未満の給与所得金額</t>
    <rPh sb="8" eb="10">
      <t>ミマン</t>
    </rPh>
    <rPh sb="11" eb="13">
      <t>キュウヨ</t>
    </rPh>
    <rPh sb="13" eb="15">
      <t>ショトク</t>
    </rPh>
    <rPh sb="15" eb="17">
      <t>キンガク</t>
    </rPh>
    <phoneticPr fontId="2"/>
  </si>
  <si>
    <t>給与収入金額-2200000</t>
    <rPh sb="0" eb="1">
      <t>キュウヨ</t>
    </rPh>
    <rPh sb="1" eb="3">
      <t>シュウニュウ</t>
    </rPh>
    <rPh sb="3" eb="5">
      <t>キンガク</t>
    </rPh>
    <phoneticPr fontId="2"/>
  </si>
  <si>
    <t>10000000以上の給与所得金額</t>
    <rPh sb="8" eb="10">
      <t>イジョウ</t>
    </rPh>
    <rPh sb="11" eb="13">
      <t>キュウヨ</t>
    </rPh>
    <rPh sb="13" eb="15">
      <t>ショトク</t>
    </rPh>
    <rPh sb="15" eb="17">
      <t>キンガク</t>
    </rPh>
    <phoneticPr fontId="2"/>
  </si>
  <si>
    <t>年金年齢区分</t>
    <rPh sb="0" eb="2">
      <t>ネンキン</t>
    </rPh>
    <rPh sb="2" eb="4">
      <t>ネンレイ</t>
    </rPh>
    <rPh sb="4" eb="6">
      <t>クブン</t>
    </rPh>
    <phoneticPr fontId="2"/>
  </si>
  <si>
    <t>年金65歳以上の収入区分1</t>
    <rPh sb="4" eb="5">
      <t>サイ</t>
    </rPh>
    <rPh sb="5" eb="7">
      <t>イジョウ</t>
    </rPh>
    <rPh sb="8" eb="10">
      <t>シュウニュウ</t>
    </rPh>
    <rPh sb="10" eb="12">
      <t>クブン</t>
    </rPh>
    <phoneticPr fontId="2"/>
  </si>
  <si>
    <t>年金65歳以上の収入区分2</t>
    <rPh sb="4" eb="5">
      <t>サイ</t>
    </rPh>
    <rPh sb="5" eb="7">
      <t>イジョウ</t>
    </rPh>
    <rPh sb="8" eb="10">
      <t>シュウニュウ</t>
    </rPh>
    <rPh sb="10" eb="12">
      <t>クブン</t>
    </rPh>
    <phoneticPr fontId="2"/>
  </si>
  <si>
    <t>年金65歳以上の収入区分3</t>
    <rPh sb="4" eb="5">
      <t>サイ</t>
    </rPh>
    <rPh sb="5" eb="7">
      <t>イジョウ</t>
    </rPh>
    <rPh sb="8" eb="10">
      <t>シュウニュウ</t>
    </rPh>
    <rPh sb="10" eb="12">
      <t>クブン</t>
    </rPh>
    <phoneticPr fontId="2"/>
  </si>
  <si>
    <t>年金65歳以上の収入区分4(平成33年度より使用)</t>
    <rPh sb="4" eb="5">
      <t>サイ</t>
    </rPh>
    <rPh sb="5" eb="7">
      <t>イジョウ</t>
    </rPh>
    <rPh sb="8" eb="10">
      <t>シュウニュウ</t>
    </rPh>
    <rPh sb="10" eb="12">
      <t>クブン</t>
    </rPh>
    <rPh sb="14" eb="16">
      <t>ヘイセイ</t>
    </rPh>
    <rPh sb="18" eb="20">
      <t>ネンド</t>
    </rPh>
    <rPh sb="22" eb="24">
      <t>シヨウ</t>
    </rPh>
    <phoneticPr fontId="2"/>
  </si>
  <si>
    <t>年金65歳未満の収入区分1</t>
    <rPh sb="4" eb="5">
      <t>サイ</t>
    </rPh>
    <rPh sb="5" eb="7">
      <t>ミマン</t>
    </rPh>
    <rPh sb="8" eb="10">
      <t>シュウニュウ</t>
    </rPh>
    <rPh sb="10" eb="12">
      <t>クブン</t>
    </rPh>
    <phoneticPr fontId="2"/>
  </si>
  <si>
    <t>年金65歳未満の収入区分2</t>
    <rPh sb="4" eb="5">
      <t>サイ</t>
    </rPh>
    <rPh sb="5" eb="7">
      <t>ミマン</t>
    </rPh>
    <rPh sb="8" eb="10">
      <t>シュウニュウ</t>
    </rPh>
    <rPh sb="10" eb="12">
      <t>クブン</t>
    </rPh>
    <phoneticPr fontId="2"/>
  </si>
  <si>
    <t>年金65歳未満の収入区分3</t>
    <rPh sb="4" eb="5">
      <t>サイ</t>
    </rPh>
    <rPh sb="5" eb="7">
      <t>ミマン</t>
    </rPh>
    <rPh sb="8" eb="10">
      <t>シュウニュウ</t>
    </rPh>
    <rPh sb="10" eb="12">
      <t>クブン</t>
    </rPh>
    <phoneticPr fontId="2"/>
  </si>
  <si>
    <t>年金65歳未満の収入区分4(平成33年度より使用)</t>
    <rPh sb="4" eb="5">
      <t>サイ</t>
    </rPh>
    <rPh sb="5" eb="7">
      <t>ミマン</t>
    </rPh>
    <rPh sb="8" eb="10">
      <t>シュウニュウ</t>
    </rPh>
    <rPh sb="10" eb="12">
      <t>クブン</t>
    </rPh>
    <rPh sb="14" eb="16">
      <t>ヘイセイ</t>
    </rPh>
    <rPh sb="18" eb="20">
      <t>ネンド</t>
    </rPh>
    <rPh sb="22" eb="24">
      <t>シヨウ</t>
    </rPh>
    <phoneticPr fontId="2"/>
  </si>
  <si>
    <t>収入金額-1200000</t>
    <rPh sb="0" eb="2">
      <t>シュウニュウ</t>
    </rPh>
    <rPh sb="2" eb="4">
      <t>キンガク</t>
    </rPh>
    <phoneticPr fontId="2"/>
  </si>
  <si>
    <t>65歳以上の年金所得額1</t>
    <rPh sb="2" eb="3">
      <t>サイ</t>
    </rPh>
    <rPh sb="3" eb="5">
      <t>イジョウ</t>
    </rPh>
    <rPh sb="6" eb="8">
      <t>ネンキン</t>
    </rPh>
    <rPh sb="8" eb="10">
      <t>ショトク</t>
    </rPh>
    <rPh sb="10" eb="11">
      <t>ガク</t>
    </rPh>
    <phoneticPr fontId="2"/>
  </si>
  <si>
    <t xml:space="preserve">収入金額*0.75-375000 </t>
    <phoneticPr fontId="2"/>
  </si>
  <si>
    <t>65歳以上の年金所得額2</t>
    <rPh sb="2" eb="3">
      <t>サイ</t>
    </rPh>
    <rPh sb="3" eb="5">
      <t>イジョウ</t>
    </rPh>
    <rPh sb="6" eb="8">
      <t>ネンキン</t>
    </rPh>
    <rPh sb="8" eb="10">
      <t>ショトク</t>
    </rPh>
    <rPh sb="10" eb="11">
      <t>ガク</t>
    </rPh>
    <phoneticPr fontId="2"/>
  </si>
  <si>
    <t xml:space="preserve">収入金額*0.85-785000 </t>
    <phoneticPr fontId="2"/>
  </si>
  <si>
    <t>65歳以上の年金所得額3</t>
    <rPh sb="2" eb="3">
      <t>サイ</t>
    </rPh>
    <rPh sb="3" eb="5">
      <t>イジョウ</t>
    </rPh>
    <rPh sb="6" eb="8">
      <t>ネンキン</t>
    </rPh>
    <rPh sb="8" eb="10">
      <t>ショトク</t>
    </rPh>
    <rPh sb="10" eb="11">
      <t>ガク</t>
    </rPh>
    <phoneticPr fontId="2"/>
  </si>
  <si>
    <t xml:space="preserve">収入金額*0.95-1555000 </t>
    <phoneticPr fontId="2"/>
  </si>
  <si>
    <t>65歳以上の年金所得額4</t>
    <rPh sb="2" eb="3">
      <t>サイ</t>
    </rPh>
    <rPh sb="3" eb="5">
      <t>イジョウ</t>
    </rPh>
    <rPh sb="6" eb="8">
      <t>ネンキン</t>
    </rPh>
    <rPh sb="8" eb="10">
      <t>ショトク</t>
    </rPh>
    <rPh sb="10" eb="11">
      <t>ガク</t>
    </rPh>
    <phoneticPr fontId="2"/>
  </si>
  <si>
    <t>収入金額-1995000</t>
    <rPh sb="0" eb="2">
      <t>シュウニュウ</t>
    </rPh>
    <rPh sb="2" eb="4">
      <t>キンガク</t>
    </rPh>
    <phoneticPr fontId="2"/>
  </si>
  <si>
    <t>65歳以上の年金所得額5(平成33年度より使用)</t>
    <rPh sb="2" eb="3">
      <t>サイ</t>
    </rPh>
    <rPh sb="3" eb="5">
      <t>イジョウ</t>
    </rPh>
    <rPh sb="6" eb="8">
      <t>ネンキン</t>
    </rPh>
    <rPh sb="8" eb="10">
      <t>ショトク</t>
    </rPh>
    <rPh sb="10" eb="11">
      <t>ガク</t>
    </rPh>
    <phoneticPr fontId="2"/>
  </si>
  <si>
    <t>収入金額-700000</t>
    <rPh sb="0" eb="2">
      <t>シュウニュウ</t>
    </rPh>
    <rPh sb="2" eb="4">
      <t>キンガク</t>
    </rPh>
    <phoneticPr fontId="2"/>
  </si>
  <si>
    <t>65歳未満の年金所得額1</t>
    <rPh sb="2" eb="3">
      <t>サイ</t>
    </rPh>
    <rPh sb="3" eb="5">
      <t>ミマン</t>
    </rPh>
    <rPh sb="6" eb="8">
      <t>ネンキン</t>
    </rPh>
    <rPh sb="8" eb="10">
      <t>ショトク</t>
    </rPh>
    <rPh sb="10" eb="11">
      <t>ガク</t>
    </rPh>
    <phoneticPr fontId="2"/>
  </si>
  <si>
    <t>65歳未満の年金所得額2</t>
    <rPh sb="2" eb="3">
      <t>サイ</t>
    </rPh>
    <rPh sb="6" eb="8">
      <t>ネンキン</t>
    </rPh>
    <rPh sb="8" eb="10">
      <t>ショトク</t>
    </rPh>
    <rPh sb="10" eb="11">
      <t>ガク</t>
    </rPh>
    <phoneticPr fontId="2"/>
  </si>
  <si>
    <t>65歳未満の年金所得額3</t>
    <rPh sb="2" eb="3">
      <t>サイ</t>
    </rPh>
    <rPh sb="6" eb="8">
      <t>ネンキン</t>
    </rPh>
    <rPh sb="8" eb="10">
      <t>ショトク</t>
    </rPh>
    <rPh sb="10" eb="11">
      <t>ガク</t>
    </rPh>
    <phoneticPr fontId="2"/>
  </si>
  <si>
    <t>65歳未満の年金所得額4</t>
    <rPh sb="2" eb="3">
      <t>サイ</t>
    </rPh>
    <rPh sb="6" eb="8">
      <t>ネンキン</t>
    </rPh>
    <rPh sb="8" eb="10">
      <t>ショトク</t>
    </rPh>
    <rPh sb="10" eb="11">
      <t>ガク</t>
    </rPh>
    <phoneticPr fontId="2"/>
  </si>
  <si>
    <t>65歳未満の年金所得額5(平成33年度より使用)</t>
    <rPh sb="2" eb="3">
      <t>サイ</t>
    </rPh>
    <rPh sb="6" eb="8">
      <t>ネンキン</t>
    </rPh>
    <rPh sb="8" eb="10">
      <t>ショトク</t>
    </rPh>
    <rPh sb="10" eb="11">
      <t>ガク</t>
    </rPh>
    <phoneticPr fontId="2"/>
  </si>
  <si>
    <t>配偶者控除（所得900以下）</t>
    <rPh sb="0" eb="3">
      <t>ハイグウシャ</t>
    </rPh>
    <rPh sb="3" eb="5">
      <t>コウジョ</t>
    </rPh>
    <rPh sb="6" eb="8">
      <t>ショトク</t>
    </rPh>
    <rPh sb="11" eb="13">
      <t>イカ</t>
    </rPh>
    <phoneticPr fontId="2"/>
  </si>
  <si>
    <t>配偶者控除（所得950以下）</t>
    <rPh sb="0" eb="3">
      <t>ハイグウシャ</t>
    </rPh>
    <rPh sb="3" eb="5">
      <t>コウジョ</t>
    </rPh>
    <rPh sb="6" eb="8">
      <t>ショトク</t>
    </rPh>
    <rPh sb="11" eb="13">
      <t>イカ</t>
    </rPh>
    <phoneticPr fontId="2"/>
  </si>
  <si>
    <t>配偶者控除（所得1000以下）</t>
    <rPh sb="0" eb="3">
      <t>ハイグウシャ</t>
    </rPh>
    <rPh sb="3" eb="5">
      <t>コウジョ</t>
    </rPh>
    <rPh sb="6" eb="8">
      <t>ショトク</t>
    </rPh>
    <rPh sb="12" eb="14">
      <t>イカ</t>
    </rPh>
    <phoneticPr fontId="2"/>
  </si>
  <si>
    <t>老人配偶者控除（所得900以下）</t>
    <rPh sb="0" eb="2">
      <t>ロウジン</t>
    </rPh>
    <rPh sb="2" eb="5">
      <t>ハイグウシャ</t>
    </rPh>
    <rPh sb="5" eb="7">
      <t>コウジョ</t>
    </rPh>
    <rPh sb="8" eb="10">
      <t>ショトク</t>
    </rPh>
    <rPh sb="13" eb="15">
      <t>イカ</t>
    </rPh>
    <phoneticPr fontId="2"/>
  </si>
  <si>
    <t>老人配偶者控除（所得950以下）</t>
    <rPh sb="0" eb="2">
      <t>ロウジン</t>
    </rPh>
    <rPh sb="2" eb="5">
      <t>ハイグウシャ</t>
    </rPh>
    <rPh sb="5" eb="7">
      <t>コウジョ</t>
    </rPh>
    <rPh sb="8" eb="10">
      <t>ショトク</t>
    </rPh>
    <rPh sb="13" eb="15">
      <t>イカ</t>
    </rPh>
    <phoneticPr fontId="2"/>
  </si>
  <si>
    <t>老人配偶者控除（所得1000以下）</t>
    <rPh sb="0" eb="2">
      <t>ロウジン</t>
    </rPh>
    <rPh sb="2" eb="5">
      <t>ハイグウシャ</t>
    </rPh>
    <rPh sb="5" eb="7">
      <t>コウジョ</t>
    </rPh>
    <rPh sb="8" eb="10">
      <t>ショトク</t>
    </rPh>
    <rPh sb="14" eb="16">
      <t>イカ</t>
    </rPh>
    <phoneticPr fontId="2"/>
  </si>
  <si>
    <t>配偶者特別控除（所得900以下・配偶者40未満）</t>
    <rPh sb="0" eb="3">
      <t>ハイグウシャ</t>
    </rPh>
    <rPh sb="3" eb="5">
      <t>トクベツ</t>
    </rPh>
    <rPh sb="5" eb="7">
      <t>コウジョ</t>
    </rPh>
    <rPh sb="8" eb="10">
      <t>ショトク</t>
    </rPh>
    <rPh sb="13" eb="15">
      <t>イカ</t>
    </rPh>
    <rPh sb="16" eb="19">
      <t>ハイグウシャ</t>
    </rPh>
    <rPh sb="21" eb="23">
      <t>ミマン</t>
    </rPh>
    <phoneticPr fontId="2"/>
  </si>
  <si>
    <t>配偶者特別控除（所得900以下・配偶者45未満）</t>
    <rPh sb="0" eb="3">
      <t>ハイグウシャ</t>
    </rPh>
    <rPh sb="3" eb="5">
      <t>トクベツ</t>
    </rPh>
    <rPh sb="5" eb="7">
      <t>コウジョ</t>
    </rPh>
    <rPh sb="8" eb="10">
      <t>ショトク</t>
    </rPh>
    <rPh sb="13" eb="15">
      <t>イカ</t>
    </rPh>
    <rPh sb="16" eb="19">
      <t>ハイグウシャ</t>
    </rPh>
    <rPh sb="21" eb="23">
      <t>ミマン</t>
    </rPh>
    <phoneticPr fontId="2"/>
  </si>
  <si>
    <t>配偶者特別控除（所得900以下・配偶者90以下）</t>
    <rPh sb="0" eb="3">
      <t>ハイグウシャ</t>
    </rPh>
    <rPh sb="3" eb="5">
      <t>トクベツ</t>
    </rPh>
    <rPh sb="5" eb="7">
      <t>コウジョ</t>
    </rPh>
    <rPh sb="8" eb="10">
      <t>ショトク</t>
    </rPh>
    <rPh sb="13" eb="15">
      <t>イカ</t>
    </rPh>
    <rPh sb="16" eb="19">
      <t>ハイグウシャ</t>
    </rPh>
    <rPh sb="21" eb="23">
      <t>イカ</t>
    </rPh>
    <phoneticPr fontId="2"/>
  </si>
  <si>
    <t>配偶者特別控除（所得900以下・配偶者95以下）</t>
    <rPh sb="0" eb="3">
      <t>ハイグウシャ</t>
    </rPh>
    <rPh sb="3" eb="5">
      <t>トクベツ</t>
    </rPh>
    <rPh sb="5" eb="7">
      <t>コウジョ</t>
    </rPh>
    <rPh sb="8" eb="10">
      <t>ショトク</t>
    </rPh>
    <rPh sb="13" eb="15">
      <t>イカ</t>
    </rPh>
    <rPh sb="16" eb="19">
      <t>ハイグウシャ</t>
    </rPh>
    <rPh sb="21" eb="23">
      <t>イカ</t>
    </rPh>
    <phoneticPr fontId="2"/>
  </si>
  <si>
    <t>配偶者特別控除（所得900以下・配偶者100以下）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</si>
  <si>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配偶者特別控除（所得900以下・配偶者105以下）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</si>
  <si>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配偶者特別控除（所得900以下・配偶者110以下）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</si>
  <si>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配偶者特別控除（所得900以下・配偶者115以下）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</si>
  <si>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配偶者特別控除（所得900以下・配偶者120以下）</t>
    <rPh sb="0" eb="3">
      <t>ハイグウシャ</t>
    </rPh>
    <rPh sb="3" eb="5">
      <t>トクベツ</t>
    </rPh>
    <rPh sb="5" eb="7">
      <t>コウジョ</t>
    </rPh>
    <rPh sb="8" eb="10">
      <t>ショトク</t>
    </rPh>
    <rPh sb="13" eb="15">
      <t>イカ</t>
    </rPh>
    <rPh sb="16" eb="19">
      <t>ハイグウシャ</t>
    </rPh>
    <rPh sb="22" eb="24">
      <t>イカ</t>
    </rPh>
    <phoneticPr fontId="2"/>
  </si>
  <si>
    <r>
      <t>配偶者特別控除（所得900以下・配偶者12</t>
    </r>
    <r>
      <rPr>
        <sz val="11"/>
        <rFont val="ＭＳ Ｐゴシック"/>
        <family val="3"/>
        <charset val="128"/>
        <scheme val="minor"/>
      </rPr>
      <t>3以下）</t>
    </r>
    <rPh sb="0" eb="3">
      <t>ハイグウシャ</t>
    </rPh>
    <rPh sb="3" eb="5">
      <t>トクベツ</t>
    </rPh>
    <rPh sb="5" eb="7">
      <t>コウジョ</t>
    </rPh>
    <rPh sb="8" eb="10">
      <t>ショトク</t>
    </rPh>
    <rPh sb="13" eb="15">
      <t>イカ</t>
    </rPh>
    <rPh sb="16" eb="19">
      <t>ハイグウシャ</t>
    </rPh>
    <rPh sb="22" eb="24">
      <t>イカ</t>
    </rPh>
    <phoneticPr fontId="2"/>
  </si>
  <si>
    <t>配偶者特別控除（所得950以下・配偶者40未満）</t>
    <rPh sb="0" eb="3">
      <t>ハイグウシャ</t>
    </rPh>
    <rPh sb="3" eb="5">
      <t>トクベツ</t>
    </rPh>
    <rPh sb="5" eb="7">
      <t>コウジョ</t>
    </rPh>
    <rPh sb="8" eb="10">
      <t>ショトク</t>
    </rPh>
    <rPh sb="13" eb="15">
      <t>イカ</t>
    </rPh>
    <rPh sb="16" eb="19">
      <t>ハイグウシャ</t>
    </rPh>
    <rPh sb="21" eb="23">
      <t>ミマン</t>
    </rPh>
    <phoneticPr fontId="2"/>
  </si>
  <si>
    <t>配偶者特別控除（所得950以下・配偶者45未満）</t>
    <rPh sb="0" eb="3">
      <t>ハイグウシャ</t>
    </rPh>
    <rPh sb="3" eb="5">
      <t>トクベツ</t>
    </rPh>
    <rPh sb="5" eb="7">
      <t>コウジョ</t>
    </rPh>
    <rPh sb="8" eb="10">
      <t>ショトク</t>
    </rPh>
    <rPh sb="13" eb="15">
      <t>イカ</t>
    </rPh>
    <rPh sb="16" eb="19">
      <t>ハイグウシャ</t>
    </rPh>
    <rPh sb="21" eb="23">
      <t>ミマン</t>
    </rPh>
    <phoneticPr fontId="2"/>
  </si>
  <si>
    <t>配偶者特別控除（所得950以下・配偶者90以下）</t>
    <rPh sb="0" eb="3">
      <t>ハイグウシャ</t>
    </rPh>
    <rPh sb="3" eb="5">
      <t>トクベツ</t>
    </rPh>
    <rPh sb="5" eb="7">
      <t>コウジョ</t>
    </rPh>
    <rPh sb="8" eb="10">
      <t>ショトク</t>
    </rPh>
    <rPh sb="13" eb="15">
      <t>イカ</t>
    </rPh>
    <rPh sb="16" eb="19">
      <t>ハイグウシャ</t>
    </rPh>
    <rPh sb="21" eb="23">
      <t>イカ</t>
    </rPh>
    <phoneticPr fontId="2"/>
  </si>
  <si>
    <t>配偶者特別控除（所得950以下・配偶者95以下）</t>
    <rPh sb="0" eb="3">
      <t>ハイグウシャ</t>
    </rPh>
    <rPh sb="3" eb="5">
      <t>トクベツ</t>
    </rPh>
    <rPh sb="5" eb="7">
      <t>コウジョ</t>
    </rPh>
    <rPh sb="8" eb="10">
      <t>ショトク</t>
    </rPh>
    <rPh sb="13" eb="15">
      <t>イカ</t>
    </rPh>
    <rPh sb="16" eb="19">
      <t>ハイグウシャ</t>
    </rPh>
    <rPh sb="21" eb="23">
      <t>イカ</t>
    </rPh>
    <phoneticPr fontId="2"/>
  </si>
  <si>
    <t>配偶者特別控除（所得950以下・配偶者100以下）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</si>
  <si>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配偶者特別控除（所得950以下・配偶者105以下）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</si>
  <si>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配偶者特別控除（所得950以下・配偶者110以下）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</si>
  <si>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配偶者特別控除（所得950以下・配偶者115以下）</t>
    <rPh sb="0" eb="3">
      <t>ハイグウシャ</t>
    </rPh>
    <rPh sb="3" eb="5">
      <t>トクベツ</t>
    </rPh>
    <rPh sb="5" eb="7">
      <t>コウジョ</t>
    </rPh>
    <rPh sb="8" eb="10">
      <t>ショトク</t>
    </rPh>
    <rPh sb="13" eb="15">
      <t>イカ</t>
    </rPh>
    <rPh sb="16" eb="19">
      <t>ハイグウシャ</t>
    </rPh>
    <rPh sb="22" eb="24">
      <t>イカ</t>
    </rPh>
    <phoneticPr fontId="2"/>
  </si>
  <si>
    <t>配偶者特別控除（所得950以下・配偶者120以下）</t>
    <rPh sb="0" eb="3">
      <t>ハイグウシャ</t>
    </rPh>
    <rPh sb="3" eb="5">
      <t>トクベツ</t>
    </rPh>
    <rPh sb="5" eb="7">
      <t>コウジョ</t>
    </rPh>
    <rPh sb="8" eb="10">
      <t>ショトク</t>
    </rPh>
    <rPh sb="13" eb="15">
      <t>イカ</t>
    </rPh>
    <rPh sb="16" eb="19">
      <t>ハイグウシャ</t>
    </rPh>
    <rPh sb="22" eb="24">
      <t>イカ</t>
    </rPh>
    <phoneticPr fontId="2"/>
  </si>
  <si>
    <r>
      <t>配偶者特別控除（所得950以下・配偶者12</t>
    </r>
    <r>
      <rPr>
        <sz val="11"/>
        <rFont val="ＭＳ Ｐゴシック"/>
        <family val="3"/>
        <charset val="128"/>
        <scheme val="minor"/>
      </rPr>
      <t>3以下）</t>
    </r>
    <rPh sb="0" eb="3">
      <t>ハイグウシャ</t>
    </rPh>
    <rPh sb="3" eb="5">
      <t>トクベツ</t>
    </rPh>
    <rPh sb="5" eb="7">
      <t>コウジョ</t>
    </rPh>
    <rPh sb="8" eb="10">
      <t>ショトク</t>
    </rPh>
    <rPh sb="13" eb="15">
      <t>イカ</t>
    </rPh>
    <rPh sb="16" eb="19">
      <t>ハイグウシャ</t>
    </rPh>
    <rPh sb="22" eb="24">
      <t>イカ</t>
    </rPh>
    <phoneticPr fontId="2"/>
  </si>
  <si>
    <t>配偶者特別控除（所得1000以下・配偶者40未満）</t>
    <rPh sb="0" eb="3">
      <t>ハイグウシャ</t>
    </rPh>
    <rPh sb="3" eb="5">
      <t>トクベツ</t>
    </rPh>
    <rPh sb="5" eb="7">
      <t>コウジョ</t>
    </rPh>
    <rPh sb="8" eb="10">
      <t>ショトク</t>
    </rPh>
    <rPh sb="14" eb="16">
      <t>イカ</t>
    </rPh>
    <rPh sb="17" eb="20">
      <t>ハイグウシャ</t>
    </rPh>
    <rPh sb="22" eb="24">
      <t>ミマン</t>
    </rPh>
    <phoneticPr fontId="2"/>
  </si>
  <si>
    <t>配偶者特別控除（所得1000以下・配偶者45未満）</t>
    <rPh sb="0" eb="3">
      <t>ハイグウシャ</t>
    </rPh>
    <rPh sb="3" eb="5">
      <t>トクベツ</t>
    </rPh>
    <rPh sb="5" eb="7">
      <t>コウジョ</t>
    </rPh>
    <rPh sb="8" eb="10">
      <t>ショトク</t>
    </rPh>
    <rPh sb="14" eb="16">
      <t>イカ</t>
    </rPh>
    <rPh sb="17" eb="20">
      <t>ハイグウシャ</t>
    </rPh>
    <rPh sb="22" eb="24">
      <t>ミマン</t>
    </rPh>
    <phoneticPr fontId="2"/>
  </si>
  <si>
    <t>配偶者特別控除（所得1000以下・配偶者90以下）</t>
    <rPh sb="0" eb="3">
      <t>ハイグウシャ</t>
    </rPh>
    <rPh sb="3" eb="5">
      <t>トクベツ</t>
    </rPh>
    <rPh sb="5" eb="7">
      <t>コウジョ</t>
    </rPh>
    <rPh sb="8" eb="10">
      <t>ショトク</t>
    </rPh>
    <rPh sb="14" eb="16">
      <t>イカ</t>
    </rPh>
    <rPh sb="17" eb="20">
      <t>ハイグウシャ</t>
    </rPh>
    <rPh sb="22" eb="24">
      <t>イカ</t>
    </rPh>
    <phoneticPr fontId="2"/>
  </si>
  <si>
    <t>配偶者特別控除（所得1000以下・配偶者95以下）</t>
    <rPh sb="0" eb="3">
      <t>ハイグウシャ</t>
    </rPh>
    <rPh sb="3" eb="5">
      <t>トクベツ</t>
    </rPh>
    <rPh sb="5" eb="7">
      <t>コウジョ</t>
    </rPh>
    <rPh sb="8" eb="10">
      <t>ショトク</t>
    </rPh>
    <rPh sb="14" eb="16">
      <t>イカ</t>
    </rPh>
    <rPh sb="17" eb="20">
      <t>ハイグウシャ</t>
    </rPh>
    <rPh sb="22" eb="24">
      <t>イカ</t>
    </rPh>
    <phoneticPr fontId="2"/>
  </si>
  <si>
    <t>配偶者特別控除（所得1000以下・配偶者100以下）</t>
    <rPh sb="0" eb="3">
      <t>ハイグウシャ</t>
    </rPh>
    <rPh sb="3" eb="5">
      <t>トクベツ</t>
    </rPh>
    <rPh sb="5" eb="7">
      <t>コウジョ</t>
    </rPh>
    <rPh sb="8" eb="10">
      <t>ショトク</t>
    </rPh>
    <rPh sb="14" eb="16">
      <t>イカ</t>
    </rPh>
    <rPh sb="17" eb="20">
      <t>ハイグウシャ</t>
    </rPh>
    <rPh sb="23" eb="25">
      <t>イカ</t>
    </rPh>
    <phoneticPr fontId="2"/>
  </si>
  <si>
    <t>配偶者特別控除（所得1000以下・配偶者105以下）</t>
    <rPh sb="0" eb="3">
      <t>ハイグウシャ</t>
    </rPh>
    <rPh sb="3" eb="5">
      <t>トクベツ</t>
    </rPh>
    <rPh sb="5" eb="7">
      <t>コウジョ</t>
    </rPh>
    <rPh sb="8" eb="10">
      <t>ショトク</t>
    </rPh>
    <rPh sb="14" eb="16">
      <t>イカ</t>
    </rPh>
    <rPh sb="17" eb="20">
      <t>ハイグウシャ</t>
    </rPh>
    <rPh sb="23" eb="25">
      <t>イカ</t>
    </rPh>
    <phoneticPr fontId="2"/>
  </si>
  <si>
    <t>配偶者特別控除（所得1000以下・配偶者110以下）</t>
    <rPh sb="0" eb="3">
      <t>ハイグウシャ</t>
    </rPh>
    <rPh sb="3" eb="5">
      <t>トクベツ</t>
    </rPh>
    <rPh sb="5" eb="7">
      <t>コウジョ</t>
    </rPh>
    <rPh sb="8" eb="10">
      <t>ショトク</t>
    </rPh>
    <rPh sb="14" eb="16">
      <t>イカ</t>
    </rPh>
    <rPh sb="17" eb="20">
      <t>ハイグウシャ</t>
    </rPh>
    <rPh sb="23" eb="25">
      <t>イカ</t>
    </rPh>
    <phoneticPr fontId="2"/>
  </si>
  <si>
    <t>配偶者特別控除（所得1000以下・配偶者115以下）</t>
    <rPh sb="0" eb="3">
      <t>ハイグウシャ</t>
    </rPh>
    <rPh sb="3" eb="5">
      <t>トクベツ</t>
    </rPh>
    <rPh sb="5" eb="7">
      <t>コウジョ</t>
    </rPh>
    <rPh sb="8" eb="10">
      <t>ショトク</t>
    </rPh>
    <rPh sb="14" eb="16">
      <t>イカ</t>
    </rPh>
    <rPh sb="17" eb="20">
      <t>ハイグウシャ</t>
    </rPh>
    <rPh sb="23" eb="25">
      <t>イカ</t>
    </rPh>
    <phoneticPr fontId="2"/>
  </si>
  <si>
    <t>配偶者特別控除（所得1000以下・配偶者120以下）</t>
    <rPh sb="0" eb="3">
      <t>ハイグウシャ</t>
    </rPh>
    <rPh sb="3" eb="5">
      <t>トクベツ</t>
    </rPh>
    <rPh sb="5" eb="7">
      <t>コウジョ</t>
    </rPh>
    <rPh sb="8" eb="10">
      <t>ショトク</t>
    </rPh>
    <rPh sb="14" eb="16">
      <t>イカ</t>
    </rPh>
    <rPh sb="17" eb="20">
      <t>ハイグウシャ</t>
    </rPh>
    <rPh sb="23" eb="25">
      <t>イカ</t>
    </rPh>
    <phoneticPr fontId="2"/>
  </si>
  <si>
    <r>
      <t>配偶者特別控除（所得1000以下・配偶者12</t>
    </r>
    <r>
      <rPr>
        <sz val="11"/>
        <rFont val="ＭＳ Ｐゴシック"/>
        <family val="3"/>
        <charset val="128"/>
        <scheme val="minor"/>
      </rPr>
      <t>3以下）</t>
    </r>
    <rPh sb="0" eb="3">
      <t>ハイグウシャ</t>
    </rPh>
    <rPh sb="3" eb="5">
      <t>トクベツ</t>
    </rPh>
    <rPh sb="5" eb="7">
      <t>コウジョ</t>
    </rPh>
    <rPh sb="8" eb="10">
      <t>ショトク</t>
    </rPh>
    <rPh sb="14" eb="16">
      <t>イカ</t>
    </rPh>
    <rPh sb="17" eb="20">
      <t>ハイグウシャ</t>
    </rPh>
    <rPh sb="23" eb="25">
      <t>イカ</t>
    </rPh>
    <phoneticPr fontId="2"/>
  </si>
  <si>
    <t>扶養控除（同老）</t>
    <rPh sb="0" eb="2">
      <t>フヨウ</t>
    </rPh>
    <rPh sb="2" eb="4">
      <t>コウジョ</t>
    </rPh>
    <rPh sb="5" eb="6">
      <t>ドウ</t>
    </rPh>
    <rPh sb="6" eb="7">
      <t>ロウ</t>
    </rPh>
    <phoneticPr fontId="2"/>
  </si>
  <si>
    <t>16歳未満扶養親族</t>
    <rPh sb="2" eb="5">
      <t>サイミマン</t>
    </rPh>
    <rPh sb="5" eb="7">
      <t>フヨウ</t>
    </rPh>
    <rPh sb="7" eb="9">
      <t>シンゾク</t>
    </rPh>
    <phoneticPr fontId="2"/>
  </si>
  <si>
    <t>特別寡婦控除</t>
    <rPh sb="0" eb="2">
      <t>トクベツ</t>
    </rPh>
    <rPh sb="2" eb="4">
      <t>カフ</t>
    </rPh>
    <rPh sb="4" eb="6">
      <t>コウジョ</t>
    </rPh>
    <phoneticPr fontId="2"/>
  </si>
  <si>
    <t>控除対象勤労学生</t>
    <rPh sb="0" eb="2">
      <t>コウジョ</t>
    </rPh>
    <rPh sb="2" eb="4">
      <t>タイショウ</t>
    </rPh>
    <rPh sb="4" eb="6">
      <t>キンロウ</t>
    </rPh>
    <rPh sb="6" eb="8">
      <t>ガクセイ</t>
    </rPh>
    <phoneticPr fontId="2"/>
  </si>
  <si>
    <t>非課税限度の1人当たりの金額</t>
    <rPh sb="0" eb="1">
      <t>ヒ</t>
    </rPh>
    <rPh sb="1" eb="3">
      <t>カゼイ</t>
    </rPh>
    <rPh sb="3" eb="5">
      <t>ゲンド</t>
    </rPh>
    <rPh sb="7" eb="8">
      <t>ニン</t>
    </rPh>
    <rPh sb="8" eb="9">
      <t>ア</t>
    </rPh>
    <rPh sb="12" eb="14">
      <t>キンガク</t>
    </rPh>
    <phoneticPr fontId="2"/>
  </si>
  <si>
    <t>非課税限度の加算額</t>
    <rPh sb="0" eb="1">
      <t>ヒ</t>
    </rPh>
    <rPh sb="1" eb="3">
      <t>カゼイ</t>
    </rPh>
    <rPh sb="3" eb="5">
      <t>ゲンド</t>
    </rPh>
    <rPh sb="6" eb="9">
      <t>カサンガク</t>
    </rPh>
    <phoneticPr fontId="2"/>
  </si>
  <si>
    <t>特定の場合の非課税の基準</t>
    <rPh sb="0" eb="2">
      <t>トクテイ</t>
    </rPh>
    <rPh sb="3" eb="5">
      <t>バアイ</t>
    </rPh>
    <rPh sb="6" eb="7">
      <t>ヒ</t>
    </rPh>
    <rPh sb="7" eb="9">
      <t>カゼイ</t>
    </rPh>
    <rPh sb="10" eb="12">
      <t>キジュン</t>
    </rPh>
    <phoneticPr fontId="2"/>
  </si>
  <si>
    <t>寡婦控除の基準</t>
    <rPh sb="0" eb="2">
      <t>カフ</t>
    </rPh>
    <rPh sb="2" eb="4">
      <t>コウジョ</t>
    </rPh>
    <rPh sb="5" eb="7">
      <t>キジュン</t>
    </rPh>
    <phoneticPr fontId="2"/>
  </si>
  <si>
    <t>所得金額調整控除の上限　H33以降より使用</t>
    <rPh sb="0" eb="2">
      <t>ショトク</t>
    </rPh>
    <rPh sb="2" eb="4">
      <t>キンガク</t>
    </rPh>
    <rPh sb="4" eb="6">
      <t>チョウセイ</t>
    </rPh>
    <rPh sb="6" eb="8">
      <t>コウジョ</t>
    </rPh>
    <rPh sb="9" eb="11">
      <t>ジョウゲン</t>
    </rPh>
    <rPh sb="15" eb="17">
      <t>イコウ</t>
    </rPh>
    <rPh sb="19" eb="21">
      <t>シヨウ</t>
    </rPh>
    <phoneticPr fontId="2"/>
  </si>
  <si>
    <t>非課税限度の共通加算額　H33以降より使用</t>
    <rPh sb="0" eb="1">
      <t>ヒ</t>
    </rPh>
    <rPh sb="1" eb="3">
      <t>カゼイ</t>
    </rPh>
    <rPh sb="3" eb="5">
      <t>ゲンド</t>
    </rPh>
    <rPh sb="6" eb="8">
      <t>キョウツウ</t>
    </rPh>
    <rPh sb="8" eb="11">
      <t>カサンガク</t>
    </rPh>
    <phoneticPr fontId="2"/>
  </si>
  <si>
    <t>勤労学生区分の所得上限</t>
    <rPh sb="0" eb="2">
      <t>キンロウ</t>
    </rPh>
    <rPh sb="2" eb="4">
      <t>ガクセイ</t>
    </rPh>
    <rPh sb="4" eb="6">
      <t>クブン</t>
    </rPh>
    <rPh sb="7" eb="9">
      <t>ショトク</t>
    </rPh>
    <rPh sb="9" eb="11">
      <t>ジョウゲン</t>
    </rPh>
    <phoneticPr fontId="2"/>
  </si>
  <si>
    <t>調整控除の合計所得金額の基準</t>
    <rPh sb="0" eb="2">
      <t>チョウセイ</t>
    </rPh>
    <rPh sb="2" eb="4">
      <t>コウジョ</t>
    </rPh>
    <rPh sb="5" eb="7">
      <t>ゴウケイ</t>
    </rPh>
    <rPh sb="7" eb="9">
      <t>ショトク</t>
    </rPh>
    <rPh sb="9" eb="11">
      <t>キンガク</t>
    </rPh>
    <rPh sb="12" eb="14">
      <t>キジュン</t>
    </rPh>
    <phoneticPr fontId="2"/>
  </si>
  <si>
    <t>調整控除の市町村民税のパーセンテージ</t>
    <rPh sb="0" eb="2">
      <t>チョウセイ</t>
    </rPh>
    <rPh sb="2" eb="4">
      <t>コウジョ</t>
    </rPh>
    <rPh sb="5" eb="8">
      <t>シチョウソン</t>
    </rPh>
    <rPh sb="8" eb="9">
      <t>ミン</t>
    </rPh>
    <rPh sb="9" eb="10">
      <t>ゼイ</t>
    </rPh>
    <phoneticPr fontId="2"/>
  </si>
  <si>
    <t>調整控除の基準額以上の場合の下限</t>
    <rPh sb="0" eb="2">
      <t>チョウセイ</t>
    </rPh>
    <rPh sb="2" eb="4">
      <t>コウジョ</t>
    </rPh>
    <rPh sb="5" eb="7">
      <t>キジュン</t>
    </rPh>
    <rPh sb="7" eb="8">
      <t>ガク</t>
    </rPh>
    <rPh sb="8" eb="10">
      <t>イジョウ</t>
    </rPh>
    <rPh sb="11" eb="13">
      <t>バアイ</t>
    </rPh>
    <rPh sb="14" eb="16">
      <t>カゲン</t>
    </rPh>
    <phoneticPr fontId="2"/>
  </si>
  <si>
    <t>配偶者控除区分</t>
    <rPh sb="0" eb="3">
      <t>ハイグウシャ</t>
    </rPh>
    <rPh sb="3" eb="5">
      <t>コウジョ</t>
    </rPh>
    <rPh sb="5" eb="7">
      <t>クブン</t>
    </rPh>
    <phoneticPr fontId="2"/>
  </si>
  <si>
    <t>給与収入金額JPY</t>
    <rPh sb="0" eb="2">
      <t>キュウヨ</t>
    </rPh>
    <rPh sb="2" eb="4">
      <t>シュウニュウ</t>
    </rPh>
    <rPh sb="4" eb="6">
      <t>キンガク</t>
    </rPh>
    <phoneticPr fontId="2"/>
  </si>
  <si>
    <t>項番</t>
    <rPh sb="0" eb="1">
      <t>コウ</t>
    </rPh>
    <rPh sb="1" eb="2">
      <t>バン</t>
    </rPh>
    <phoneticPr fontId="2"/>
  </si>
  <si>
    <t>社保控除のための給与収入区分１</t>
    <rPh sb="0" eb="1">
      <t>シャ</t>
    </rPh>
    <rPh sb="1" eb="2">
      <t>ホ</t>
    </rPh>
    <rPh sb="2" eb="4">
      <t>コウジョ</t>
    </rPh>
    <rPh sb="8" eb="10">
      <t>キュウヨ</t>
    </rPh>
    <rPh sb="10" eb="12">
      <t>シュウニュウ</t>
    </rPh>
    <rPh sb="12" eb="14">
      <t>クブン</t>
    </rPh>
    <phoneticPr fontId="2"/>
  </si>
  <si>
    <t>社保控除のための給与収入区分２</t>
    <rPh sb="0" eb="1">
      <t>シャ</t>
    </rPh>
    <rPh sb="1" eb="2">
      <t>ホ</t>
    </rPh>
    <rPh sb="2" eb="4">
      <t>コウジョ</t>
    </rPh>
    <rPh sb="8" eb="10">
      <t>キュウヨ</t>
    </rPh>
    <rPh sb="10" eb="12">
      <t>シュウニュウ</t>
    </rPh>
    <rPh sb="12" eb="14">
      <t>クブン</t>
    </rPh>
    <phoneticPr fontId="2"/>
  </si>
  <si>
    <t>社保控除のための給与収入区分３</t>
    <rPh sb="0" eb="1">
      <t>シャ</t>
    </rPh>
    <rPh sb="1" eb="2">
      <t>ホ</t>
    </rPh>
    <rPh sb="2" eb="4">
      <t>コウジョ</t>
    </rPh>
    <rPh sb="8" eb="10">
      <t>キュウヨ</t>
    </rPh>
    <rPh sb="10" eb="12">
      <t>シュウニュウ</t>
    </rPh>
    <rPh sb="12" eb="14">
      <t>クブン</t>
    </rPh>
    <phoneticPr fontId="2"/>
  </si>
  <si>
    <t>社保控除のための給与収入区分４</t>
    <rPh sb="0" eb="1">
      <t>シャ</t>
    </rPh>
    <rPh sb="1" eb="2">
      <t>ホ</t>
    </rPh>
    <rPh sb="2" eb="4">
      <t>コウジョ</t>
    </rPh>
    <rPh sb="8" eb="10">
      <t>キュウヨ</t>
    </rPh>
    <rPh sb="10" eb="12">
      <t>シュウニュウ</t>
    </rPh>
    <rPh sb="12" eb="14">
      <t>クブン</t>
    </rPh>
    <phoneticPr fontId="2"/>
  </si>
  <si>
    <t>社保控除のための給与収入区分５</t>
    <rPh sb="0" eb="1">
      <t>シャ</t>
    </rPh>
    <rPh sb="1" eb="2">
      <t>ホ</t>
    </rPh>
    <rPh sb="2" eb="4">
      <t>コウジョ</t>
    </rPh>
    <rPh sb="8" eb="10">
      <t>キュウヨ</t>
    </rPh>
    <rPh sb="10" eb="12">
      <t>シュウニュウ</t>
    </rPh>
    <rPh sb="12" eb="14">
      <t>クブン</t>
    </rPh>
    <phoneticPr fontId="2"/>
  </si>
  <si>
    <t>社保控除のための給与収入区分６</t>
    <rPh sb="0" eb="1">
      <t>シャ</t>
    </rPh>
    <rPh sb="1" eb="2">
      <t>ホ</t>
    </rPh>
    <rPh sb="2" eb="4">
      <t>コウジョ</t>
    </rPh>
    <rPh sb="8" eb="10">
      <t>キュウヨ</t>
    </rPh>
    <rPh sb="10" eb="12">
      <t>シュウニュウ</t>
    </rPh>
    <rPh sb="12" eb="14">
      <t>クブン</t>
    </rPh>
    <phoneticPr fontId="2"/>
  </si>
  <si>
    <t>社保控除のための給与収入区分７</t>
    <rPh sb="0" eb="1">
      <t>シャ</t>
    </rPh>
    <rPh sb="1" eb="2">
      <t>ホ</t>
    </rPh>
    <rPh sb="2" eb="4">
      <t>コウジョ</t>
    </rPh>
    <rPh sb="8" eb="10">
      <t>キュウヨ</t>
    </rPh>
    <rPh sb="10" eb="12">
      <t>シュウニュウ</t>
    </rPh>
    <rPh sb="12" eb="14">
      <t>クブン</t>
    </rPh>
    <phoneticPr fontId="2"/>
  </si>
  <si>
    <t>社保控除のための給与収入区分８</t>
    <rPh sb="0" eb="1">
      <t>シャ</t>
    </rPh>
    <rPh sb="1" eb="2">
      <t>ホ</t>
    </rPh>
    <rPh sb="2" eb="4">
      <t>コウジョ</t>
    </rPh>
    <rPh sb="8" eb="10">
      <t>キュウヨ</t>
    </rPh>
    <rPh sb="10" eb="12">
      <t>シュウニュウ</t>
    </rPh>
    <rPh sb="12" eb="14">
      <t>クブン</t>
    </rPh>
    <phoneticPr fontId="2"/>
  </si>
  <si>
    <t>社保控除のための給与収入区分９</t>
    <rPh sb="0" eb="1">
      <t>シャ</t>
    </rPh>
    <rPh sb="1" eb="2">
      <t>ホ</t>
    </rPh>
    <rPh sb="2" eb="4">
      <t>コウジョ</t>
    </rPh>
    <rPh sb="8" eb="10">
      <t>キュウヨ</t>
    </rPh>
    <rPh sb="10" eb="12">
      <t>シュウニュウ</t>
    </rPh>
    <rPh sb="12" eb="14">
      <t>クブン</t>
    </rPh>
    <phoneticPr fontId="2"/>
  </si>
  <si>
    <t>社保控除のための給与収入区分１０</t>
    <rPh sb="0" eb="1">
      <t>シャ</t>
    </rPh>
    <rPh sb="1" eb="2">
      <t>ホ</t>
    </rPh>
    <rPh sb="2" eb="4">
      <t>コウジョ</t>
    </rPh>
    <rPh sb="8" eb="10">
      <t>キュウヨ</t>
    </rPh>
    <rPh sb="10" eb="12">
      <t>シュウニュウ</t>
    </rPh>
    <rPh sb="12" eb="14">
      <t>クブン</t>
    </rPh>
    <phoneticPr fontId="2"/>
  </si>
  <si>
    <t>社保控除のための給与収入区分１１</t>
    <rPh sb="0" eb="1">
      <t>シャ</t>
    </rPh>
    <rPh sb="1" eb="2">
      <t>ホ</t>
    </rPh>
    <rPh sb="2" eb="4">
      <t>コウジョ</t>
    </rPh>
    <rPh sb="8" eb="10">
      <t>キュウヨ</t>
    </rPh>
    <rPh sb="10" eb="12">
      <t>シュウニュウ</t>
    </rPh>
    <rPh sb="12" eb="14">
      <t>クブン</t>
    </rPh>
    <phoneticPr fontId="2"/>
  </si>
  <si>
    <t>社保控除のための給与収入区分１２</t>
    <rPh sb="0" eb="1">
      <t>シャ</t>
    </rPh>
    <rPh sb="1" eb="2">
      <t>ホ</t>
    </rPh>
    <rPh sb="2" eb="4">
      <t>コウジョ</t>
    </rPh>
    <rPh sb="8" eb="10">
      <t>キュウヨ</t>
    </rPh>
    <rPh sb="10" eb="12">
      <t>シュウニュウ</t>
    </rPh>
    <rPh sb="12" eb="14">
      <t>クブン</t>
    </rPh>
    <phoneticPr fontId="2"/>
  </si>
  <si>
    <t>社保控除のための給与収入区分１３</t>
    <rPh sb="0" eb="1">
      <t>シャ</t>
    </rPh>
    <rPh sb="1" eb="2">
      <t>ホ</t>
    </rPh>
    <rPh sb="2" eb="4">
      <t>コウジョ</t>
    </rPh>
    <rPh sb="8" eb="10">
      <t>キュウヨ</t>
    </rPh>
    <rPh sb="10" eb="12">
      <t>シュウニュウ</t>
    </rPh>
    <rPh sb="12" eb="14">
      <t>クブン</t>
    </rPh>
    <phoneticPr fontId="2"/>
  </si>
  <si>
    <t>社保控除のための給与収入区分１４</t>
    <rPh sb="0" eb="1">
      <t>シャ</t>
    </rPh>
    <rPh sb="1" eb="2">
      <t>ホ</t>
    </rPh>
    <rPh sb="2" eb="4">
      <t>コウジョ</t>
    </rPh>
    <rPh sb="8" eb="10">
      <t>キュウヨ</t>
    </rPh>
    <rPh sb="10" eb="12">
      <t>シュウニュウ</t>
    </rPh>
    <rPh sb="12" eb="14">
      <t>クブン</t>
    </rPh>
    <phoneticPr fontId="2"/>
  </si>
  <si>
    <t>社保控除のための給与収入区分１５</t>
    <rPh sb="0" eb="1">
      <t>シャ</t>
    </rPh>
    <rPh sb="1" eb="2">
      <t>ホ</t>
    </rPh>
    <rPh sb="2" eb="4">
      <t>コウジョ</t>
    </rPh>
    <rPh sb="8" eb="10">
      <t>キュウヨ</t>
    </rPh>
    <rPh sb="10" eb="12">
      <t>シュウニュウ</t>
    </rPh>
    <rPh sb="12" eb="14">
      <t>クブン</t>
    </rPh>
    <phoneticPr fontId="2"/>
  </si>
  <si>
    <t>社保控除のための給与収入区分１６</t>
    <rPh sb="0" eb="1">
      <t>シャ</t>
    </rPh>
    <rPh sb="1" eb="2">
      <t>ホ</t>
    </rPh>
    <rPh sb="2" eb="4">
      <t>コウジョ</t>
    </rPh>
    <rPh sb="8" eb="10">
      <t>キュウヨ</t>
    </rPh>
    <rPh sb="10" eb="12">
      <t>シュウニュウ</t>
    </rPh>
    <rPh sb="12" eb="14">
      <t>クブン</t>
    </rPh>
    <phoneticPr fontId="2"/>
  </si>
  <si>
    <t>社保控除のための給与収入区分１７</t>
    <rPh sb="0" eb="1">
      <t>シャ</t>
    </rPh>
    <rPh sb="1" eb="2">
      <t>ホ</t>
    </rPh>
    <rPh sb="2" eb="4">
      <t>コウジョ</t>
    </rPh>
    <rPh sb="8" eb="10">
      <t>キュウヨ</t>
    </rPh>
    <rPh sb="10" eb="12">
      <t>シュウニュウ</t>
    </rPh>
    <rPh sb="12" eb="14">
      <t>クブン</t>
    </rPh>
    <phoneticPr fontId="2"/>
  </si>
  <si>
    <t>社保控除のための給与収入区分１８</t>
    <rPh sb="0" eb="1">
      <t>シャ</t>
    </rPh>
    <rPh sb="1" eb="2">
      <t>ホ</t>
    </rPh>
    <rPh sb="2" eb="4">
      <t>コウジョ</t>
    </rPh>
    <rPh sb="8" eb="10">
      <t>キュウヨ</t>
    </rPh>
    <rPh sb="10" eb="12">
      <t>シュウニュウ</t>
    </rPh>
    <rPh sb="12" eb="14">
      <t>クブン</t>
    </rPh>
    <phoneticPr fontId="2"/>
  </si>
  <si>
    <t>社保控除のための給与収入区分１９</t>
    <rPh sb="0" eb="1">
      <t>シャ</t>
    </rPh>
    <rPh sb="1" eb="2">
      <t>ホ</t>
    </rPh>
    <rPh sb="2" eb="4">
      <t>コウジョ</t>
    </rPh>
    <rPh sb="8" eb="10">
      <t>キュウヨ</t>
    </rPh>
    <rPh sb="10" eb="12">
      <t>シュウニュウ</t>
    </rPh>
    <rPh sb="12" eb="14">
      <t>クブン</t>
    </rPh>
    <phoneticPr fontId="2"/>
  </si>
  <si>
    <t>社保控除のための給与収入区分２０</t>
    <rPh sb="0" eb="1">
      <t>シャ</t>
    </rPh>
    <rPh sb="1" eb="2">
      <t>ホ</t>
    </rPh>
    <rPh sb="2" eb="4">
      <t>コウジョ</t>
    </rPh>
    <rPh sb="8" eb="10">
      <t>キュウヨ</t>
    </rPh>
    <rPh sb="10" eb="12">
      <t>シュウニュウ</t>
    </rPh>
    <rPh sb="12" eb="14">
      <t>クブン</t>
    </rPh>
    <phoneticPr fontId="2"/>
  </si>
  <si>
    <t>社保控除のための給与収入区分２１</t>
    <rPh sb="0" eb="1">
      <t>シャ</t>
    </rPh>
    <rPh sb="1" eb="2">
      <t>ホ</t>
    </rPh>
    <rPh sb="2" eb="4">
      <t>コウジョ</t>
    </rPh>
    <rPh sb="8" eb="10">
      <t>キュウヨ</t>
    </rPh>
    <rPh sb="10" eb="12">
      <t>シュウニュウ</t>
    </rPh>
    <rPh sb="12" eb="14">
      <t>クブン</t>
    </rPh>
    <phoneticPr fontId="2"/>
  </si>
  <si>
    <t>社保控除のための給与収入区分２２</t>
    <rPh sb="0" eb="1">
      <t>シャ</t>
    </rPh>
    <rPh sb="1" eb="2">
      <t>ホ</t>
    </rPh>
    <rPh sb="2" eb="4">
      <t>コウジョ</t>
    </rPh>
    <rPh sb="8" eb="10">
      <t>キュウヨ</t>
    </rPh>
    <rPh sb="10" eb="12">
      <t>シュウニュウ</t>
    </rPh>
    <rPh sb="12" eb="14">
      <t>クブン</t>
    </rPh>
    <phoneticPr fontId="2"/>
  </si>
  <si>
    <t>社保控除のための給与収入区分２３</t>
    <rPh sb="0" eb="1">
      <t>シャ</t>
    </rPh>
    <rPh sb="1" eb="2">
      <t>ホ</t>
    </rPh>
    <rPh sb="2" eb="4">
      <t>コウジョ</t>
    </rPh>
    <rPh sb="8" eb="10">
      <t>キュウヨ</t>
    </rPh>
    <rPh sb="10" eb="12">
      <t>シュウニュウ</t>
    </rPh>
    <rPh sb="12" eb="14">
      <t>クブン</t>
    </rPh>
    <phoneticPr fontId="2"/>
  </si>
  <si>
    <t>社保控除のための給与収入区分２４</t>
    <rPh sb="0" eb="1">
      <t>シャ</t>
    </rPh>
    <rPh sb="1" eb="2">
      <t>ホ</t>
    </rPh>
    <rPh sb="2" eb="4">
      <t>コウジョ</t>
    </rPh>
    <rPh sb="8" eb="10">
      <t>キュウヨ</t>
    </rPh>
    <rPh sb="10" eb="12">
      <t>シュウニュウ</t>
    </rPh>
    <rPh sb="12" eb="14">
      <t>クブン</t>
    </rPh>
    <phoneticPr fontId="2"/>
  </si>
  <si>
    <t>社保控除のための給与収入区分２５</t>
    <rPh sb="0" eb="1">
      <t>シャ</t>
    </rPh>
    <rPh sb="1" eb="2">
      <t>ホ</t>
    </rPh>
    <rPh sb="2" eb="4">
      <t>コウジョ</t>
    </rPh>
    <rPh sb="8" eb="10">
      <t>キュウヨ</t>
    </rPh>
    <rPh sb="10" eb="12">
      <t>シュウニュウ</t>
    </rPh>
    <rPh sb="12" eb="14">
      <t>クブン</t>
    </rPh>
    <phoneticPr fontId="2"/>
  </si>
  <si>
    <t>社保控除のための給与収入区分２６</t>
    <rPh sb="0" eb="1">
      <t>シャ</t>
    </rPh>
    <rPh sb="1" eb="2">
      <t>ホ</t>
    </rPh>
    <rPh sb="2" eb="4">
      <t>コウジョ</t>
    </rPh>
    <rPh sb="8" eb="10">
      <t>キュウヨ</t>
    </rPh>
    <rPh sb="10" eb="12">
      <t>シュウニュウ</t>
    </rPh>
    <rPh sb="12" eb="14">
      <t>クブン</t>
    </rPh>
    <phoneticPr fontId="2"/>
  </si>
  <si>
    <t>社保控除のための給与収入区分２７</t>
    <rPh sb="0" eb="1">
      <t>シャ</t>
    </rPh>
    <rPh sb="1" eb="2">
      <t>ホ</t>
    </rPh>
    <rPh sb="2" eb="4">
      <t>コウジョ</t>
    </rPh>
    <rPh sb="8" eb="10">
      <t>キュウヨ</t>
    </rPh>
    <rPh sb="10" eb="12">
      <t>シュウニュウ</t>
    </rPh>
    <rPh sb="12" eb="14">
      <t>クブン</t>
    </rPh>
    <phoneticPr fontId="2"/>
  </si>
  <si>
    <t>社保控除のための給与収入区分２８</t>
    <rPh sb="0" eb="1">
      <t>シャ</t>
    </rPh>
    <rPh sb="1" eb="2">
      <t>ホ</t>
    </rPh>
    <rPh sb="2" eb="4">
      <t>コウジョ</t>
    </rPh>
    <rPh sb="8" eb="10">
      <t>キュウヨ</t>
    </rPh>
    <rPh sb="10" eb="12">
      <t>シュウニュウ</t>
    </rPh>
    <rPh sb="12" eb="14">
      <t>クブン</t>
    </rPh>
    <phoneticPr fontId="2"/>
  </si>
  <si>
    <t>社保控除のための給与収入区分２９</t>
    <rPh sb="0" eb="1">
      <t>シャ</t>
    </rPh>
    <rPh sb="1" eb="2">
      <t>ホ</t>
    </rPh>
    <rPh sb="2" eb="4">
      <t>コウジョ</t>
    </rPh>
    <rPh sb="8" eb="10">
      <t>キュウヨ</t>
    </rPh>
    <rPh sb="10" eb="12">
      <t>シュウニュウ</t>
    </rPh>
    <rPh sb="12" eb="14">
      <t>クブン</t>
    </rPh>
    <phoneticPr fontId="2"/>
  </si>
  <si>
    <t>社保控除のための給与収入区分３０</t>
    <rPh sb="0" eb="1">
      <t>シャ</t>
    </rPh>
    <rPh sb="1" eb="2">
      <t>ホ</t>
    </rPh>
    <rPh sb="2" eb="4">
      <t>コウジョ</t>
    </rPh>
    <rPh sb="8" eb="10">
      <t>キュウヨ</t>
    </rPh>
    <rPh sb="10" eb="12">
      <t>シュウニュウ</t>
    </rPh>
    <rPh sb="12" eb="14">
      <t>クブン</t>
    </rPh>
    <phoneticPr fontId="2"/>
  </si>
  <si>
    <t>社保控除のための給与収入区分３１</t>
    <rPh sb="0" eb="1">
      <t>シャ</t>
    </rPh>
    <rPh sb="1" eb="2">
      <t>ホ</t>
    </rPh>
    <rPh sb="2" eb="4">
      <t>コウジョ</t>
    </rPh>
    <rPh sb="8" eb="10">
      <t>キュウヨ</t>
    </rPh>
    <rPh sb="10" eb="12">
      <t>シュウニュウ</t>
    </rPh>
    <rPh sb="12" eb="14">
      <t>クブン</t>
    </rPh>
    <phoneticPr fontId="2"/>
  </si>
  <si>
    <t>社保控除のための給与収入区分３２</t>
    <rPh sb="0" eb="1">
      <t>シャ</t>
    </rPh>
    <rPh sb="1" eb="2">
      <t>ホ</t>
    </rPh>
    <rPh sb="2" eb="4">
      <t>コウジョ</t>
    </rPh>
    <rPh sb="8" eb="10">
      <t>キュウヨ</t>
    </rPh>
    <rPh sb="10" eb="12">
      <t>シュウニュウ</t>
    </rPh>
    <rPh sb="12" eb="14">
      <t>クブン</t>
    </rPh>
    <phoneticPr fontId="2"/>
  </si>
  <si>
    <t>社保控除のための給与収入区分３３</t>
    <rPh sb="0" eb="1">
      <t>シャ</t>
    </rPh>
    <rPh sb="1" eb="2">
      <t>ホ</t>
    </rPh>
    <rPh sb="2" eb="4">
      <t>コウジョ</t>
    </rPh>
    <rPh sb="8" eb="10">
      <t>キュウヨ</t>
    </rPh>
    <rPh sb="10" eb="12">
      <t>シュウニュウ</t>
    </rPh>
    <rPh sb="12" eb="14">
      <t>クブン</t>
    </rPh>
    <phoneticPr fontId="2"/>
  </si>
  <si>
    <t>社保控除のための給与収入区分３４</t>
    <rPh sb="0" eb="1">
      <t>シャ</t>
    </rPh>
    <rPh sb="1" eb="2">
      <t>ホ</t>
    </rPh>
    <rPh sb="2" eb="4">
      <t>コウジョ</t>
    </rPh>
    <rPh sb="8" eb="10">
      <t>キュウヨ</t>
    </rPh>
    <rPh sb="10" eb="12">
      <t>シュウニュウ</t>
    </rPh>
    <rPh sb="12" eb="14">
      <t>クブン</t>
    </rPh>
    <phoneticPr fontId="2"/>
  </si>
  <si>
    <t>社保控除のための給与収入区分３５</t>
    <rPh sb="0" eb="1">
      <t>シャ</t>
    </rPh>
    <rPh sb="1" eb="2">
      <t>ホ</t>
    </rPh>
    <rPh sb="2" eb="4">
      <t>コウジョ</t>
    </rPh>
    <rPh sb="8" eb="10">
      <t>キュウヨ</t>
    </rPh>
    <rPh sb="10" eb="12">
      <t>シュウニュウ</t>
    </rPh>
    <rPh sb="12" eb="14">
      <t>クブン</t>
    </rPh>
    <phoneticPr fontId="2"/>
  </si>
  <si>
    <t>社保控除のための給与収入区分３６</t>
    <rPh sb="0" eb="1">
      <t>シャ</t>
    </rPh>
    <rPh sb="1" eb="2">
      <t>ホ</t>
    </rPh>
    <rPh sb="2" eb="4">
      <t>コウジョ</t>
    </rPh>
    <rPh sb="8" eb="10">
      <t>キュウヨ</t>
    </rPh>
    <rPh sb="10" eb="12">
      <t>シュウニュウ</t>
    </rPh>
    <rPh sb="12" eb="14">
      <t>クブン</t>
    </rPh>
    <phoneticPr fontId="2"/>
  </si>
  <si>
    <t>社保控除のための給与収入区分３７</t>
    <rPh sb="0" eb="1">
      <t>シャ</t>
    </rPh>
    <rPh sb="1" eb="2">
      <t>ホ</t>
    </rPh>
    <rPh sb="2" eb="4">
      <t>コウジョ</t>
    </rPh>
    <rPh sb="8" eb="10">
      <t>キュウヨ</t>
    </rPh>
    <rPh sb="10" eb="12">
      <t>シュウニュウ</t>
    </rPh>
    <rPh sb="12" eb="14">
      <t>クブン</t>
    </rPh>
    <phoneticPr fontId="2"/>
  </si>
  <si>
    <t>社保控除のための給与収入区分３８</t>
    <rPh sb="0" eb="1">
      <t>シャ</t>
    </rPh>
    <rPh sb="1" eb="2">
      <t>ホ</t>
    </rPh>
    <rPh sb="2" eb="4">
      <t>コウジョ</t>
    </rPh>
    <rPh sb="8" eb="10">
      <t>キュウヨ</t>
    </rPh>
    <rPh sb="10" eb="12">
      <t>シュウニュウ</t>
    </rPh>
    <rPh sb="12" eb="14">
      <t>クブン</t>
    </rPh>
    <phoneticPr fontId="2"/>
  </si>
  <si>
    <t>社保控除のための給与収入区分３９</t>
    <rPh sb="0" eb="1">
      <t>シャ</t>
    </rPh>
    <rPh sb="1" eb="2">
      <t>ホ</t>
    </rPh>
    <rPh sb="2" eb="4">
      <t>コウジョ</t>
    </rPh>
    <rPh sb="8" eb="10">
      <t>キュウヨ</t>
    </rPh>
    <rPh sb="10" eb="12">
      <t>シュウニュウ</t>
    </rPh>
    <rPh sb="12" eb="14">
      <t>クブン</t>
    </rPh>
    <phoneticPr fontId="2"/>
  </si>
  <si>
    <t>社保控除のための給与収入区分４０</t>
    <rPh sb="0" eb="1">
      <t>シャ</t>
    </rPh>
    <rPh sb="1" eb="2">
      <t>ホ</t>
    </rPh>
    <rPh sb="2" eb="4">
      <t>コウジョ</t>
    </rPh>
    <rPh sb="8" eb="10">
      <t>キュウヨ</t>
    </rPh>
    <rPh sb="10" eb="12">
      <t>シュウニュウ</t>
    </rPh>
    <rPh sb="12" eb="14">
      <t>クブン</t>
    </rPh>
    <phoneticPr fontId="2"/>
  </si>
  <si>
    <t>社保控除のための給与収入区分４１</t>
    <rPh sb="0" eb="1">
      <t>シャ</t>
    </rPh>
    <rPh sb="1" eb="2">
      <t>ホ</t>
    </rPh>
    <rPh sb="2" eb="4">
      <t>コウジョ</t>
    </rPh>
    <rPh sb="8" eb="10">
      <t>キュウヨ</t>
    </rPh>
    <rPh sb="10" eb="12">
      <t>シュウニュウ</t>
    </rPh>
    <rPh sb="12" eb="14">
      <t>クブン</t>
    </rPh>
    <phoneticPr fontId="2"/>
  </si>
  <si>
    <t>社保控除のための給与収入区分４２</t>
    <rPh sb="0" eb="1">
      <t>シャ</t>
    </rPh>
    <rPh sb="1" eb="2">
      <t>ホ</t>
    </rPh>
    <rPh sb="2" eb="4">
      <t>コウジョ</t>
    </rPh>
    <rPh sb="8" eb="10">
      <t>キュウヨ</t>
    </rPh>
    <rPh sb="10" eb="12">
      <t>シュウニュウ</t>
    </rPh>
    <rPh sb="12" eb="14">
      <t>クブン</t>
    </rPh>
    <phoneticPr fontId="2"/>
  </si>
  <si>
    <t>社保控除のための給与収入区分４３</t>
    <rPh sb="0" eb="1">
      <t>シャ</t>
    </rPh>
    <rPh sb="1" eb="2">
      <t>ホ</t>
    </rPh>
    <rPh sb="2" eb="4">
      <t>コウジョ</t>
    </rPh>
    <rPh sb="8" eb="10">
      <t>キュウヨ</t>
    </rPh>
    <rPh sb="10" eb="12">
      <t>シュウニュウ</t>
    </rPh>
    <rPh sb="12" eb="14">
      <t>クブン</t>
    </rPh>
    <phoneticPr fontId="2"/>
  </si>
  <si>
    <t>社保控除のための給与収入区分４４</t>
    <rPh sb="0" eb="1">
      <t>シャ</t>
    </rPh>
    <rPh sb="1" eb="2">
      <t>ホ</t>
    </rPh>
    <rPh sb="2" eb="4">
      <t>コウジョ</t>
    </rPh>
    <rPh sb="8" eb="10">
      <t>キュウヨ</t>
    </rPh>
    <rPh sb="10" eb="12">
      <t>シュウニュウ</t>
    </rPh>
    <rPh sb="12" eb="14">
      <t>クブン</t>
    </rPh>
    <phoneticPr fontId="2"/>
  </si>
  <si>
    <t>社保控除のための給与収入区分４５</t>
    <rPh sb="0" eb="1">
      <t>シャ</t>
    </rPh>
    <rPh sb="1" eb="2">
      <t>ホ</t>
    </rPh>
    <rPh sb="2" eb="4">
      <t>コウジョ</t>
    </rPh>
    <rPh sb="8" eb="10">
      <t>キュウヨ</t>
    </rPh>
    <rPh sb="10" eb="12">
      <t>シュウニュウ</t>
    </rPh>
    <rPh sb="12" eb="14">
      <t>クブン</t>
    </rPh>
    <phoneticPr fontId="2"/>
  </si>
  <si>
    <t>社保控除のための給与収入区分４６</t>
    <rPh sb="0" eb="1">
      <t>シャ</t>
    </rPh>
    <rPh sb="1" eb="2">
      <t>ホ</t>
    </rPh>
    <rPh sb="2" eb="4">
      <t>コウジョ</t>
    </rPh>
    <rPh sb="8" eb="10">
      <t>キュウヨ</t>
    </rPh>
    <rPh sb="10" eb="12">
      <t>シュウニュウ</t>
    </rPh>
    <rPh sb="12" eb="14">
      <t>クブン</t>
    </rPh>
    <phoneticPr fontId="2"/>
  </si>
  <si>
    <t>社保控除のための給与収入区分４７</t>
    <rPh sb="0" eb="1">
      <t>シャ</t>
    </rPh>
    <rPh sb="1" eb="2">
      <t>ホ</t>
    </rPh>
    <rPh sb="2" eb="4">
      <t>コウジョ</t>
    </rPh>
    <rPh sb="8" eb="10">
      <t>キュウヨ</t>
    </rPh>
    <rPh sb="10" eb="12">
      <t>シュウニュウ</t>
    </rPh>
    <rPh sb="12" eb="14">
      <t>クブン</t>
    </rPh>
    <phoneticPr fontId="2"/>
  </si>
  <si>
    <t>社保控除のための給与収入区分４８</t>
    <rPh sb="0" eb="1">
      <t>シャ</t>
    </rPh>
    <rPh sb="1" eb="2">
      <t>ホ</t>
    </rPh>
    <rPh sb="2" eb="4">
      <t>コウジョ</t>
    </rPh>
    <rPh sb="8" eb="10">
      <t>キュウヨ</t>
    </rPh>
    <rPh sb="10" eb="12">
      <t>シュウニュウ</t>
    </rPh>
    <rPh sb="12" eb="14">
      <t>クブン</t>
    </rPh>
    <phoneticPr fontId="2"/>
  </si>
  <si>
    <t>社保控除のための給与収入区分４９</t>
    <rPh sb="0" eb="1">
      <t>シャ</t>
    </rPh>
    <rPh sb="1" eb="2">
      <t>ホ</t>
    </rPh>
    <rPh sb="2" eb="4">
      <t>コウジョ</t>
    </rPh>
    <rPh sb="8" eb="10">
      <t>キュウヨ</t>
    </rPh>
    <rPh sb="10" eb="12">
      <t>シュウニュウ</t>
    </rPh>
    <rPh sb="12" eb="14">
      <t>クブン</t>
    </rPh>
    <phoneticPr fontId="2"/>
  </si>
  <si>
    <t>Rounddown(給与収入金額/4000,0)*4000*0.6</t>
    <phoneticPr fontId="2"/>
  </si>
  <si>
    <t>Rounddown(給与収入金額/4000,0)*4000*0.7-180000</t>
    <phoneticPr fontId="2"/>
  </si>
  <si>
    <t>Rounddown(給与収入金額/4000,0)*4000*0.8-540000</t>
    <phoneticPr fontId="2"/>
  </si>
  <si>
    <t>※給与収入金額=Kyuyoshunyu1またはKyuyoshunyu2</t>
    <rPh sb="1" eb="3">
      <t>キュウヨ</t>
    </rPh>
    <rPh sb="3" eb="5">
      <t>シュウニュウ</t>
    </rPh>
    <rPh sb="5" eb="7">
      <t>キンガク</t>
    </rPh>
    <phoneticPr fontId="2"/>
  </si>
  <si>
    <t>※Ｔ04には反映されていないが、実際にはT11の給与収入の区分に応じて上記の計算式を適用</t>
    <rPh sb="6" eb="8">
      <t>ハンエイ</t>
    </rPh>
    <rPh sb="16" eb="18">
      <t>ジッサイ</t>
    </rPh>
    <rPh sb="24" eb="26">
      <t>キュウヨ</t>
    </rPh>
    <rPh sb="26" eb="28">
      <t>シュウニュウ</t>
    </rPh>
    <rPh sb="29" eb="31">
      <t>クブン</t>
    </rPh>
    <rPh sb="32" eb="33">
      <t>オウ</t>
    </rPh>
    <rPh sb="35" eb="37">
      <t>ジョウキ</t>
    </rPh>
    <rPh sb="38" eb="40">
      <t>ケイサン</t>
    </rPh>
    <rPh sb="40" eb="41">
      <t>シキ</t>
    </rPh>
    <rPh sb="42" eb="44">
      <t>テキヨウ</t>
    </rPh>
    <phoneticPr fontId="2"/>
  </si>
  <si>
    <t>Aa</t>
    <phoneticPr fontId="2"/>
  </si>
  <si>
    <t>Ba</t>
    <phoneticPr fontId="2"/>
  </si>
  <si>
    <t>Ca</t>
    <phoneticPr fontId="2"/>
  </si>
  <si>
    <t>Ab</t>
    <phoneticPr fontId="2"/>
  </si>
  <si>
    <t>Ac</t>
    <phoneticPr fontId="2"/>
  </si>
  <si>
    <t>Ad</t>
    <phoneticPr fontId="2"/>
  </si>
  <si>
    <t>Ae</t>
    <phoneticPr fontId="2"/>
  </si>
  <si>
    <t>Af</t>
    <phoneticPr fontId="2"/>
  </si>
  <si>
    <t>Ag</t>
    <phoneticPr fontId="2"/>
  </si>
  <si>
    <t>Ah</t>
    <phoneticPr fontId="2"/>
  </si>
  <si>
    <t>Ai</t>
    <phoneticPr fontId="2"/>
  </si>
  <si>
    <t>Aj</t>
    <phoneticPr fontId="2"/>
  </si>
  <si>
    <t>Ak</t>
    <phoneticPr fontId="2"/>
  </si>
  <si>
    <t>Bb</t>
    <phoneticPr fontId="2"/>
  </si>
  <si>
    <t>Bc</t>
    <phoneticPr fontId="2"/>
  </si>
  <si>
    <t>Bd</t>
    <phoneticPr fontId="2"/>
  </si>
  <si>
    <t>Be</t>
    <phoneticPr fontId="2"/>
  </si>
  <si>
    <t>Bf</t>
    <phoneticPr fontId="2"/>
  </si>
  <si>
    <t>Bg</t>
    <phoneticPr fontId="2"/>
  </si>
  <si>
    <t>Bh</t>
    <phoneticPr fontId="2"/>
  </si>
  <si>
    <t>Bi</t>
    <phoneticPr fontId="2"/>
  </si>
  <si>
    <t>Bj</t>
    <phoneticPr fontId="2"/>
  </si>
  <si>
    <t>Bk</t>
    <phoneticPr fontId="2"/>
  </si>
  <si>
    <t>Cb</t>
    <phoneticPr fontId="2"/>
  </si>
  <si>
    <t>Cc</t>
    <phoneticPr fontId="2"/>
  </si>
  <si>
    <t>Cd</t>
    <phoneticPr fontId="2"/>
  </si>
  <si>
    <t>Ce</t>
    <phoneticPr fontId="2"/>
  </si>
  <si>
    <t>Cf</t>
    <phoneticPr fontId="2"/>
  </si>
  <si>
    <t>Cg</t>
    <phoneticPr fontId="2"/>
  </si>
  <si>
    <t>Ch</t>
    <phoneticPr fontId="2"/>
  </si>
  <si>
    <t>Ci</t>
    <phoneticPr fontId="2"/>
  </si>
  <si>
    <t>Cj</t>
    <phoneticPr fontId="2"/>
  </si>
  <si>
    <t>Ck</t>
    <phoneticPr fontId="2"/>
  </si>
  <si>
    <t>a</t>
    <phoneticPr fontId="2"/>
  </si>
  <si>
    <t>b</t>
    <phoneticPr fontId="2"/>
  </si>
  <si>
    <t>c</t>
    <phoneticPr fontId="2"/>
  </si>
  <si>
    <t>指定都市以外の市町村民税所得割税率</t>
    <rPh sb="0" eb="2">
      <t>シテイ</t>
    </rPh>
    <rPh sb="2" eb="4">
      <t>トシ</t>
    </rPh>
    <rPh sb="4" eb="6">
      <t>イガイ</t>
    </rPh>
    <rPh sb="7" eb="10">
      <t>シチョウソン</t>
    </rPh>
    <rPh sb="10" eb="11">
      <t>ミン</t>
    </rPh>
    <rPh sb="11" eb="12">
      <t>ゼイ</t>
    </rPh>
    <rPh sb="12" eb="14">
      <t>ショトク</t>
    </rPh>
    <rPh sb="14" eb="15">
      <t>ワリ</t>
    </rPh>
    <rPh sb="15" eb="17">
      <t>ゼイリツ</t>
    </rPh>
    <phoneticPr fontId="2"/>
  </si>
  <si>
    <t>指定都市の市町村民税所得割税率</t>
    <rPh sb="0" eb="2">
      <t>シテイ</t>
    </rPh>
    <rPh sb="2" eb="4">
      <t>トシ</t>
    </rPh>
    <rPh sb="5" eb="8">
      <t>シチョウソン</t>
    </rPh>
    <rPh sb="8" eb="9">
      <t>ミン</t>
    </rPh>
    <rPh sb="9" eb="10">
      <t>ゼイ</t>
    </rPh>
    <rPh sb="10" eb="12">
      <t>ショトク</t>
    </rPh>
    <rPh sb="12" eb="13">
      <t>ワリ</t>
    </rPh>
    <rPh sb="13" eb="15">
      <t>ゼイリツ</t>
    </rPh>
    <phoneticPr fontId="2"/>
  </si>
  <si>
    <t>課税標準額の単位</t>
    <rPh sb="0" eb="2">
      <t>カゼイ</t>
    </rPh>
    <rPh sb="2" eb="4">
      <t>ヒョウジュン</t>
    </rPh>
    <rPh sb="4" eb="5">
      <t>ガク</t>
    </rPh>
    <rPh sb="6" eb="8">
      <t>タンイ</t>
    </rPh>
    <phoneticPr fontId="2"/>
  </si>
  <si>
    <t>所得割額の単位</t>
    <rPh sb="0" eb="2">
      <t>ショトク</t>
    </rPh>
    <rPh sb="2" eb="3">
      <t>ワリ</t>
    </rPh>
    <rPh sb="3" eb="4">
      <t>ガク</t>
    </rPh>
    <rPh sb="5" eb="7">
      <t>タンイ</t>
    </rPh>
    <phoneticPr fontId="2"/>
  </si>
  <si>
    <t>配偶者（特別）控除額</t>
    <rPh sb="0" eb="3">
      <t>ハイグウシャ</t>
    </rPh>
    <rPh sb="4" eb="6">
      <t>トクベツ</t>
    </rPh>
    <rPh sb="7" eb="9">
      <t>コウジョ</t>
    </rPh>
    <rPh sb="9" eb="10">
      <t>ガク</t>
    </rPh>
    <phoneticPr fontId="2"/>
  </si>
  <si>
    <t>特別の障がい者である</t>
    <rPh sb="0" eb="2">
      <t>トクベツ</t>
    </rPh>
    <rPh sb="3" eb="4">
      <t>ショウ</t>
    </rPh>
    <rPh sb="6" eb="7">
      <t>シャ</t>
    </rPh>
    <phoneticPr fontId="2"/>
  </si>
  <si>
    <t>所得控除合計額</t>
    <rPh sb="0" eb="2">
      <t>ショトク</t>
    </rPh>
    <rPh sb="2" eb="4">
      <t>コウジョ</t>
    </rPh>
    <rPh sb="4" eb="6">
      <t>ゴウケイ</t>
    </rPh>
    <rPh sb="6" eb="7">
      <t>ガク</t>
    </rPh>
    <phoneticPr fontId="2"/>
  </si>
  <si>
    <t>配偶者（特別）の差額</t>
    <rPh sb="0" eb="3">
      <t>ハイグウシャ</t>
    </rPh>
    <rPh sb="4" eb="6">
      <t>トクベツ</t>
    </rPh>
    <rPh sb="8" eb="10">
      <t>サガク</t>
    </rPh>
    <phoneticPr fontId="2"/>
  </si>
  <si>
    <t>年金所得金額</t>
    <rPh sb="0" eb="2">
      <t>ネンキン</t>
    </rPh>
    <rPh sb="2" eb="4">
      <t>ショトク</t>
    </rPh>
    <rPh sb="4" eb="6">
      <t>キンガク</t>
    </rPh>
    <phoneticPr fontId="2"/>
  </si>
  <si>
    <t>年金収入金額JPY</t>
    <rPh sb="0" eb="2">
      <t>ネンキン</t>
    </rPh>
    <rPh sb="2" eb="4">
      <t>シュウニュウ</t>
    </rPh>
    <rPh sb="4" eb="6">
      <t>キンガク</t>
    </rPh>
    <phoneticPr fontId="2"/>
  </si>
  <si>
    <t>事業所得金額JPY</t>
    <rPh sb="0" eb="2">
      <t>ジギョウ</t>
    </rPh>
    <rPh sb="2" eb="4">
      <t>ショトク</t>
    </rPh>
    <rPh sb="4" eb="6">
      <t>キンガク</t>
    </rPh>
    <phoneticPr fontId="2"/>
  </si>
  <si>
    <t>給与収入金額の通貨</t>
    <rPh sb="0" eb="2">
      <t>キュウヨ</t>
    </rPh>
    <rPh sb="2" eb="4">
      <t>シュウニュウ</t>
    </rPh>
    <rPh sb="4" eb="6">
      <t>キンガク</t>
    </rPh>
    <rPh sb="7" eb="9">
      <t>ツウカ</t>
    </rPh>
    <phoneticPr fontId="2"/>
  </si>
  <si>
    <t>公的年金等収入の通貨</t>
    <rPh sb="0" eb="2">
      <t>コウテキ</t>
    </rPh>
    <rPh sb="2" eb="4">
      <t>ネンキン</t>
    </rPh>
    <rPh sb="4" eb="5">
      <t>トウ</t>
    </rPh>
    <rPh sb="5" eb="7">
      <t>シュウニュウ</t>
    </rPh>
    <rPh sb="8" eb="10">
      <t>ツウカ</t>
    </rPh>
    <phoneticPr fontId="2"/>
  </si>
  <si>
    <t>　給与収入金額</t>
    <rPh sb="1" eb="3">
      <t>キュウヨ</t>
    </rPh>
    <rPh sb="3" eb="5">
      <t>シュウニュウ</t>
    </rPh>
    <rPh sb="5" eb="7">
      <t>キンガク</t>
    </rPh>
    <phoneticPr fontId="2"/>
  </si>
  <si>
    <t>　公的年金等収入金額</t>
    <rPh sb="1" eb="3">
      <t>コウテキ</t>
    </rPh>
    <rPh sb="3" eb="5">
      <t>ネンキン</t>
    </rPh>
    <rPh sb="5" eb="6">
      <t>トウ</t>
    </rPh>
    <rPh sb="6" eb="8">
      <t>シュウニュウ</t>
    </rPh>
    <rPh sb="8" eb="10">
      <t>キンガク</t>
    </rPh>
    <phoneticPr fontId="2"/>
  </si>
  <si>
    <t>生計維持者１の氏名</t>
    <rPh sb="0" eb="2">
      <t>セイケイ</t>
    </rPh>
    <rPh sb="2" eb="4">
      <t>イジ</t>
    </rPh>
    <rPh sb="4" eb="5">
      <t>シャ</t>
    </rPh>
    <rPh sb="7" eb="9">
      <t>シメイ</t>
    </rPh>
    <phoneticPr fontId="2"/>
  </si>
  <si>
    <t>生計維持者２の氏名</t>
    <rPh sb="0" eb="2">
      <t>セイケイ</t>
    </rPh>
    <rPh sb="2" eb="4">
      <t>イジ</t>
    </rPh>
    <rPh sb="4" eb="5">
      <t>シャ</t>
    </rPh>
    <rPh sb="7" eb="9">
      <t>シメイ</t>
    </rPh>
    <phoneticPr fontId="2"/>
  </si>
  <si>
    <t>生計維持者１</t>
    <rPh sb="0" eb="2">
      <t>セイケイ</t>
    </rPh>
    <rPh sb="2" eb="4">
      <t>イジ</t>
    </rPh>
    <rPh sb="4" eb="5">
      <t>シャ</t>
    </rPh>
    <phoneticPr fontId="2"/>
  </si>
  <si>
    <t>生計維持者２</t>
    <rPh sb="0" eb="2">
      <t>セイケイ</t>
    </rPh>
    <rPh sb="2" eb="4">
      <t>イジ</t>
    </rPh>
    <rPh sb="4" eb="5">
      <t>シャ</t>
    </rPh>
    <phoneticPr fontId="2"/>
  </si>
  <si>
    <t>　給与収入金額の通貨</t>
    <rPh sb="1" eb="3">
      <t>キュウヨ</t>
    </rPh>
    <rPh sb="3" eb="5">
      <t>シュウニュウ</t>
    </rPh>
    <rPh sb="5" eb="7">
      <t>キンガク</t>
    </rPh>
    <rPh sb="8" eb="10">
      <t>ツウカ</t>
    </rPh>
    <phoneticPr fontId="2"/>
  </si>
  <si>
    <t>　　給与収入金額</t>
    <rPh sb="2" eb="4">
      <t>キュウヨ</t>
    </rPh>
    <rPh sb="4" eb="6">
      <t>シュウニュウ</t>
    </rPh>
    <rPh sb="6" eb="8">
      <t>キンガク</t>
    </rPh>
    <phoneticPr fontId="2"/>
  </si>
  <si>
    <t>生計維持者の基本情報</t>
    <rPh sb="0" eb="2">
      <t>セイケイ</t>
    </rPh>
    <rPh sb="2" eb="4">
      <t>イジ</t>
    </rPh>
    <rPh sb="4" eb="5">
      <t>シャ</t>
    </rPh>
    <rPh sb="6" eb="8">
      <t>キホン</t>
    </rPh>
    <rPh sb="8" eb="10">
      <t>ジョウホウ</t>
    </rPh>
    <phoneticPr fontId="2"/>
  </si>
  <si>
    <t>生計維持者の収入・所得の情報</t>
    <rPh sb="0" eb="2">
      <t>セイケイ</t>
    </rPh>
    <rPh sb="2" eb="4">
      <t>イジ</t>
    </rPh>
    <rPh sb="4" eb="5">
      <t>シャ</t>
    </rPh>
    <rPh sb="6" eb="8">
      <t>シュウニュウ</t>
    </rPh>
    <rPh sb="9" eb="11">
      <t>ショトク</t>
    </rPh>
    <rPh sb="12" eb="14">
      <t>ジョウホウ</t>
    </rPh>
    <phoneticPr fontId="2"/>
  </si>
  <si>
    <t>ｐ</t>
    <phoneticPr fontId="2"/>
  </si>
  <si>
    <t>申込者本人該当区分：扶養控除（一般）</t>
    <rPh sb="0" eb="2">
      <t>モウシコミ</t>
    </rPh>
    <rPh sb="2" eb="3">
      <t>シャ</t>
    </rPh>
    <rPh sb="3" eb="5">
      <t>ホンニン</t>
    </rPh>
    <rPh sb="5" eb="7">
      <t>ガイトウ</t>
    </rPh>
    <rPh sb="7" eb="9">
      <t>クブン</t>
    </rPh>
    <rPh sb="10" eb="12">
      <t>フヨウ</t>
    </rPh>
    <rPh sb="12" eb="14">
      <t>コウジョ</t>
    </rPh>
    <rPh sb="15" eb="17">
      <t>イッパン</t>
    </rPh>
    <phoneticPr fontId="2"/>
  </si>
  <si>
    <t>申込者本人該当区分：扶養控除（特定）</t>
    <rPh sb="3" eb="5">
      <t>ホンニン</t>
    </rPh>
    <rPh sb="5" eb="7">
      <t>ガイトウ</t>
    </rPh>
    <rPh sb="7" eb="9">
      <t>クブン</t>
    </rPh>
    <rPh sb="10" eb="12">
      <t>フヨウ</t>
    </rPh>
    <rPh sb="12" eb="14">
      <t>コウジョ</t>
    </rPh>
    <rPh sb="15" eb="17">
      <t>トクテイ</t>
    </rPh>
    <phoneticPr fontId="2"/>
  </si>
  <si>
    <t>申込者本人該当区分：障害者控除（一般）</t>
    <rPh sb="3" eb="5">
      <t>ホンニン</t>
    </rPh>
    <rPh sb="5" eb="7">
      <t>ガイトウ</t>
    </rPh>
    <rPh sb="7" eb="9">
      <t>クブン</t>
    </rPh>
    <rPh sb="10" eb="13">
      <t>ショウガイシャ</t>
    </rPh>
    <rPh sb="13" eb="15">
      <t>コウジョ</t>
    </rPh>
    <rPh sb="16" eb="18">
      <t>イッパン</t>
    </rPh>
    <phoneticPr fontId="2"/>
  </si>
  <si>
    <t>申込者本人該当区分：障害者控除（特定）</t>
    <rPh sb="3" eb="5">
      <t>ホンニン</t>
    </rPh>
    <rPh sb="5" eb="7">
      <t>ガイトウ</t>
    </rPh>
    <rPh sb="7" eb="9">
      <t>クブン</t>
    </rPh>
    <rPh sb="10" eb="13">
      <t>ショウガイシャ</t>
    </rPh>
    <rPh sb="13" eb="15">
      <t>コウジョ</t>
    </rPh>
    <rPh sb="16" eb="18">
      <t>トクテイ</t>
    </rPh>
    <phoneticPr fontId="2"/>
  </si>
  <si>
    <t>申込者本人該当区分：障害者控除（同特）</t>
    <rPh sb="3" eb="5">
      <t>ホンニン</t>
    </rPh>
    <rPh sb="5" eb="7">
      <t>ガイトウ</t>
    </rPh>
    <rPh sb="7" eb="9">
      <t>クブン</t>
    </rPh>
    <rPh sb="10" eb="13">
      <t>ショウガイシャ</t>
    </rPh>
    <rPh sb="13" eb="15">
      <t>コウジョ</t>
    </rPh>
    <rPh sb="16" eb="17">
      <t>ドウ</t>
    </rPh>
    <rPh sb="17" eb="18">
      <t>トク</t>
    </rPh>
    <phoneticPr fontId="2"/>
  </si>
  <si>
    <t>扶養されていない</t>
    <rPh sb="0" eb="2">
      <t>フヨウ</t>
    </rPh>
    <phoneticPr fontId="2"/>
  </si>
  <si>
    <t>申込者本人該当区分：扶養控除（16未満）</t>
    <rPh sb="0" eb="2">
      <t>モウシコミ</t>
    </rPh>
    <rPh sb="2" eb="3">
      <t>シャ</t>
    </rPh>
    <rPh sb="3" eb="5">
      <t>ホンニン</t>
    </rPh>
    <rPh sb="5" eb="7">
      <t>ガイトウ</t>
    </rPh>
    <rPh sb="7" eb="9">
      <t>クブン</t>
    </rPh>
    <rPh sb="10" eb="12">
      <t>フヨウ</t>
    </rPh>
    <rPh sb="12" eb="14">
      <t>コウジョ</t>
    </rPh>
    <rPh sb="17" eb="19">
      <t>ミマン</t>
    </rPh>
    <phoneticPr fontId="2"/>
  </si>
  <si>
    <t>署名日</t>
    <rPh sb="0" eb="2">
      <t>ショメイ</t>
    </rPh>
    <rPh sb="2" eb="3">
      <t>ヒ</t>
    </rPh>
    <phoneticPr fontId="2"/>
  </si>
  <si>
    <t>＜署名欄＞</t>
    <rPh sb="1" eb="3">
      <t>ショメイ</t>
    </rPh>
    <rPh sb="3" eb="4">
      <t>ラン</t>
    </rPh>
    <phoneticPr fontId="2"/>
  </si>
  <si>
    <t>どちらの生計維持者に扶養されていますか</t>
    <rPh sb="4" eb="6">
      <t>セイケイ</t>
    </rPh>
    <rPh sb="6" eb="8">
      <t>イジ</t>
    </rPh>
    <rPh sb="8" eb="9">
      <t>シャ</t>
    </rPh>
    <rPh sb="10" eb="12">
      <t>フヨウ</t>
    </rPh>
    <phoneticPr fontId="2"/>
  </si>
  <si>
    <t>障がい者に該当していますか</t>
    <rPh sb="0" eb="1">
      <t>ショウ</t>
    </rPh>
    <rPh sb="3" eb="4">
      <t>シャ</t>
    </rPh>
    <rPh sb="5" eb="7">
      <t>ガイトウ</t>
    </rPh>
    <phoneticPr fontId="2"/>
  </si>
  <si>
    <t>　生計維持者と同居していますか</t>
    <rPh sb="1" eb="3">
      <t>セイケイ</t>
    </rPh>
    <rPh sb="3" eb="5">
      <t>イジ</t>
    </rPh>
    <rPh sb="5" eb="6">
      <t>シャ</t>
    </rPh>
    <rPh sb="7" eb="9">
      <t>ドウキョ</t>
    </rPh>
    <phoneticPr fontId="2"/>
  </si>
  <si>
    <t>寡婦または寡夫ですか</t>
    <rPh sb="0" eb="2">
      <t>カフ</t>
    </rPh>
    <rPh sb="5" eb="7">
      <t>カフ</t>
    </rPh>
    <phoneticPr fontId="2"/>
  </si>
  <si>
    <t>独立行政法人日本学生支援機構理事長　殿</t>
    <rPh sb="0" eb="2">
      <t>ドクリツ</t>
    </rPh>
    <rPh sb="2" eb="4">
      <t>ギョウセイ</t>
    </rPh>
    <rPh sb="4" eb="6">
      <t>ホウジン</t>
    </rPh>
    <rPh sb="6" eb="9">
      <t>ニホンガク</t>
    </rPh>
    <rPh sb="9" eb="10">
      <t>セイ</t>
    </rPh>
    <rPh sb="10" eb="12">
      <t>シエン</t>
    </rPh>
    <rPh sb="12" eb="14">
      <t>キコウ</t>
    </rPh>
    <rPh sb="14" eb="17">
      <t>リジチョウ</t>
    </rPh>
    <rPh sb="18" eb="19">
      <t>ドノ</t>
    </rPh>
    <phoneticPr fontId="2"/>
  </si>
  <si>
    <t>＜機構使用欄＞</t>
    <rPh sb="1" eb="3">
      <t>キコウ</t>
    </rPh>
    <rPh sb="3" eb="5">
      <t>シヨウ</t>
    </rPh>
    <rPh sb="5" eb="6">
      <t>ラン</t>
    </rPh>
    <phoneticPr fontId="2"/>
  </si>
  <si>
    <t>扶養親族等のうち一般障がい者の数</t>
    <rPh sb="0" eb="2">
      <t>フヨウ</t>
    </rPh>
    <rPh sb="2" eb="4">
      <t>シンゾク</t>
    </rPh>
    <rPh sb="4" eb="5">
      <t>トウ</t>
    </rPh>
    <rPh sb="8" eb="10">
      <t>イッパン</t>
    </rPh>
    <rPh sb="10" eb="11">
      <t>ショウ</t>
    </rPh>
    <rPh sb="13" eb="14">
      <t>シャ</t>
    </rPh>
    <rPh sb="15" eb="16">
      <t>カズ</t>
    </rPh>
    <phoneticPr fontId="1"/>
  </si>
  <si>
    <t>扶養親族等のうち同居していない特別障がい者の数</t>
    <rPh sb="0" eb="2">
      <t>フヨウ</t>
    </rPh>
    <rPh sb="2" eb="4">
      <t>シンゾク</t>
    </rPh>
    <rPh sb="4" eb="5">
      <t>トウ</t>
    </rPh>
    <rPh sb="8" eb="10">
      <t>ドウキョ</t>
    </rPh>
    <rPh sb="15" eb="17">
      <t>トクベツ</t>
    </rPh>
    <rPh sb="17" eb="18">
      <t>ショウ</t>
    </rPh>
    <rPh sb="20" eb="21">
      <t>シャ</t>
    </rPh>
    <rPh sb="22" eb="23">
      <t>カズ</t>
    </rPh>
    <phoneticPr fontId="1"/>
  </si>
  <si>
    <t>扶養親族等のうち同居特別障がい者の数</t>
    <rPh sb="0" eb="2">
      <t>フヨウ</t>
    </rPh>
    <rPh sb="2" eb="4">
      <t>シンゾク</t>
    </rPh>
    <rPh sb="4" eb="5">
      <t>トウ</t>
    </rPh>
    <rPh sb="8" eb="10">
      <t>ドウキョ</t>
    </rPh>
    <rPh sb="10" eb="12">
      <t>トクベツ</t>
    </rPh>
    <rPh sb="12" eb="13">
      <t>ショウ</t>
    </rPh>
    <rPh sb="15" eb="16">
      <t>シャ</t>
    </rPh>
    <rPh sb="17" eb="18">
      <t>カズ</t>
    </rPh>
    <phoneticPr fontId="1"/>
  </si>
  <si>
    <t>　　　　https://www.nta.go.jp/taxes/shiraberu/taxanswer/shotoku/1160.htm　(国税庁HP)</t>
    <phoneticPr fontId="2"/>
  </si>
  <si>
    <t>給与・年金以外の所得の通貨</t>
    <rPh sb="0" eb="2">
      <t>キュウヨ</t>
    </rPh>
    <rPh sb="3" eb="5">
      <t>ネンキン</t>
    </rPh>
    <rPh sb="5" eb="7">
      <t>イガイ</t>
    </rPh>
    <rPh sb="8" eb="10">
      <t>ショトク</t>
    </rPh>
    <rPh sb="11" eb="13">
      <t>ツウカ</t>
    </rPh>
    <phoneticPr fontId="2"/>
  </si>
  <si>
    <t>　給与・年金以外の所得の金額</t>
    <rPh sb="1" eb="3">
      <t>キュウヨ</t>
    </rPh>
    <rPh sb="4" eb="6">
      <t>ネンキン</t>
    </rPh>
    <rPh sb="6" eb="8">
      <t>イガイ</t>
    </rPh>
    <rPh sb="9" eb="11">
      <t>ショトク</t>
    </rPh>
    <rPh sb="12" eb="14">
      <t>キンガク</t>
    </rPh>
    <phoneticPr fontId="2"/>
  </si>
  <si>
    <t>　給与・年金以外の所得の通貨</t>
    <rPh sb="1" eb="3">
      <t>キュウヨ</t>
    </rPh>
    <rPh sb="4" eb="6">
      <t>ネンキン</t>
    </rPh>
    <rPh sb="6" eb="8">
      <t>イガイ</t>
    </rPh>
    <rPh sb="9" eb="11">
      <t>ショトク</t>
    </rPh>
    <rPh sb="12" eb="14">
      <t>ツウカ</t>
    </rPh>
    <phoneticPr fontId="2"/>
  </si>
  <si>
    <t>　　給与・年金以外の所得の金額</t>
    <rPh sb="2" eb="4">
      <t>キュウヨ</t>
    </rPh>
    <rPh sb="5" eb="7">
      <t>ネンキン</t>
    </rPh>
    <rPh sb="7" eb="9">
      <t>イガイ</t>
    </rPh>
    <rPh sb="10" eb="12">
      <t>ショトク</t>
    </rPh>
    <rPh sb="13" eb="15">
      <t>キンガク</t>
    </rPh>
    <phoneticPr fontId="2"/>
  </si>
  <si>
    <t>＜入力にあたって＞</t>
    <rPh sb="1" eb="3">
      <t>ニュウリョク</t>
    </rPh>
    <phoneticPr fontId="2"/>
  </si>
  <si>
    <t>　場合、生計維持者との関係を明らかにする書類も必要です。国内に居住している生計維持者については、マイナンバーを提出してください。</t>
    <rPh sb="1" eb="3">
      <t>バアイ</t>
    </rPh>
    <rPh sb="4" eb="6">
      <t>セイケイ</t>
    </rPh>
    <rPh sb="6" eb="8">
      <t>イジ</t>
    </rPh>
    <rPh sb="8" eb="9">
      <t>シャ</t>
    </rPh>
    <rPh sb="11" eb="13">
      <t>カンケイ</t>
    </rPh>
    <rPh sb="14" eb="15">
      <t>アキ</t>
    </rPh>
    <rPh sb="20" eb="22">
      <t>ショルイ</t>
    </rPh>
    <rPh sb="22" eb="24">
      <t>ショウショルイ</t>
    </rPh>
    <rPh sb="23" eb="25">
      <t>ヒツヨウ</t>
    </rPh>
    <rPh sb="28" eb="30">
      <t>コクナイ</t>
    </rPh>
    <rPh sb="31" eb="33">
      <t>キョジュウ</t>
    </rPh>
    <rPh sb="37" eb="39">
      <t>セイケイ</t>
    </rPh>
    <rPh sb="39" eb="41">
      <t>イジ</t>
    </rPh>
    <rPh sb="41" eb="42">
      <t>シャ</t>
    </rPh>
    <rPh sb="55" eb="57">
      <t>テイシュツ</t>
    </rPh>
    <phoneticPr fontId="2"/>
  </si>
  <si>
    <t>配偶者はいますか</t>
    <rPh sb="0" eb="3">
      <t>ハイグウシャ</t>
    </rPh>
    <phoneticPr fontId="2"/>
  </si>
  <si>
    <t>配偶者有無</t>
    <rPh sb="0" eb="3">
      <t>ハイグウシャ</t>
    </rPh>
    <rPh sb="3" eb="5">
      <t>ウム</t>
    </rPh>
    <phoneticPr fontId="2"/>
  </si>
  <si>
    <r>
      <t>生計維持者の扶養の情報</t>
    </r>
    <r>
      <rPr>
        <b/>
        <sz val="8"/>
        <color theme="1"/>
        <rFont val="ＭＳ Ｐゴシック"/>
        <family val="3"/>
        <charset val="128"/>
        <scheme val="minor"/>
      </rPr>
      <t>（本人や他の生計維持者、配偶者は含めないでください）</t>
    </r>
    <rPh sb="0" eb="2">
      <t>セイケイ</t>
    </rPh>
    <rPh sb="2" eb="4">
      <t>イジ</t>
    </rPh>
    <rPh sb="4" eb="5">
      <t>シャ</t>
    </rPh>
    <rPh sb="6" eb="8">
      <t>フヨウ</t>
    </rPh>
    <rPh sb="9" eb="11">
      <t>ジョウホウ</t>
    </rPh>
    <rPh sb="12" eb="14">
      <t>ホンニン</t>
    </rPh>
    <rPh sb="15" eb="16">
      <t>タ</t>
    </rPh>
    <rPh sb="17" eb="19">
      <t>セイケイ</t>
    </rPh>
    <rPh sb="19" eb="21">
      <t>イジ</t>
    </rPh>
    <rPh sb="21" eb="22">
      <t>シャ</t>
    </rPh>
    <rPh sb="23" eb="26">
      <t>ハイグウシャ</t>
    </rPh>
    <rPh sb="27" eb="28">
      <t>フク</t>
    </rPh>
    <phoneticPr fontId="2"/>
  </si>
  <si>
    <t>　配偶者と同居していますか</t>
    <rPh sb="1" eb="4">
      <t>ハイグウシャ</t>
    </rPh>
    <rPh sb="5" eb="7">
      <t>ドウキョ</t>
    </rPh>
    <phoneticPr fontId="2"/>
  </si>
  <si>
    <t>給与・年金計</t>
    <rPh sb="0" eb="2">
      <t>キュウヨ</t>
    </rPh>
    <rPh sb="3" eb="5">
      <t>ネンキン</t>
    </rPh>
    <rPh sb="5" eb="6">
      <t>ケイ</t>
    </rPh>
    <phoneticPr fontId="2"/>
  </si>
  <si>
    <t>事業等所得</t>
    <rPh sb="0" eb="2">
      <t>ジギョウ</t>
    </rPh>
    <rPh sb="2" eb="3">
      <t>トウ</t>
    </rPh>
    <rPh sb="3" eb="5">
      <t>ショトク</t>
    </rPh>
    <phoneticPr fontId="2"/>
  </si>
  <si>
    <r>
      <t>　配偶者は生計維持者２ですか</t>
    </r>
    <r>
      <rPr>
        <sz val="6"/>
        <color theme="1"/>
        <rFont val="ＭＳ Ｐゴシック"/>
        <family val="3"/>
        <charset val="128"/>
        <scheme val="minor"/>
      </rPr>
      <t>※</t>
    </r>
    <rPh sb="1" eb="4">
      <t>ハイグウシャ</t>
    </rPh>
    <rPh sb="5" eb="7">
      <t>セイケイ</t>
    </rPh>
    <rPh sb="7" eb="9">
      <t>イジ</t>
    </rPh>
    <rPh sb="9" eb="10">
      <t>シャ</t>
    </rPh>
    <phoneticPr fontId="2"/>
  </si>
  <si>
    <t>01</t>
    <phoneticPr fontId="2"/>
  </si>
  <si>
    <t>02</t>
    <phoneticPr fontId="2"/>
  </si>
  <si>
    <t>03</t>
    <phoneticPr fontId="2"/>
  </si>
  <si>
    <t>04</t>
    <phoneticPr fontId="2"/>
  </si>
  <si>
    <t>05</t>
    <phoneticPr fontId="2"/>
  </si>
  <si>
    <t>06</t>
    <phoneticPr fontId="2"/>
  </si>
  <si>
    <t>07</t>
    <phoneticPr fontId="2"/>
  </si>
  <si>
    <t>08</t>
    <phoneticPr fontId="2"/>
  </si>
  <si>
    <t>09</t>
    <phoneticPr fontId="2"/>
  </si>
  <si>
    <t>10</t>
    <phoneticPr fontId="2"/>
  </si>
  <si>
    <t>11</t>
    <phoneticPr fontId="2"/>
  </si>
  <si>
    <t>12</t>
    <phoneticPr fontId="2"/>
  </si>
  <si>
    <t>13</t>
    <phoneticPr fontId="2"/>
  </si>
  <si>
    <t>14</t>
    <phoneticPr fontId="2"/>
  </si>
  <si>
    <t>15</t>
    <phoneticPr fontId="2"/>
  </si>
  <si>
    <t>16</t>
    <phoneticPr fontId="2"/>
  </si>
  <si>
    <t>17</t>
    <phoneticPr fontId="2"/>
  </si>
  <si>
    <t>18</t>
    <phoneticPr fontId="2"/>
  </si>
  <si>
    <t>19</t>
    <phoneticPr fontId="2"/>
  </si>
  <si>
    <t>20</t>
    <phoneticPr fontId="2"/>
  </si>
  <si>
    <t>21</t>
    <phoneticPr fontId="2"/>
  </si>
  <si>
    <t>22</t>
    <phoneticPr fontId="2"/>
  </si>
  <si>
    <t>23</t>
    <phoneticPr fontId="2"/>
  </si>
  <si>
    <t>24</t>
    <phoneticPr fontId="2"/>
  </si>
  <si>
    <t>25</t>
    <phoneticPr fontId="2"/>
  </si>
  <si>
    <t>26</t>
    <phoneticPr fontId="2"/>
  </si>
  <si>
    <t>27</t>
    <phoneticPr fontId="2"/>
  </si>
  <si>
    <t>28</t>
    <phoneticPr fontId="2"/>
  </si>
  <si>
    <t>29</t>
    <phoneticPr fontId="2"/>
  </si>
  <si>
    <t>30</t>
    <phoneticPr fontId="2"/>
  </si>
  <si>
    <t>31</t>
    <phoneticPr fontId="2"/>
  </si>
  <si>
    <t>32</t>
    <phoneticPr fontId="2"/>
  </si>
  <si>
    <t>33</t>
    <phoneticPr fontId="2"/>
  </si>
  <si>
    <t>34</t>
    <phoneticPr fontId="2"/>
  </si>
  <si>
    <t>35</t>
    <phoneticPr fontId="2"/>
  </si>
  <si>
    <t>36</t>
    <phoneticPr fontId="2"/>
  </si>
  <si>
    <t>37</t>
    <phoneticPr fontId="2"/>
  </si>
  <si>
    <t>38</t>
    <phoneticPr fontId="2"/>
  </si>
  <si>
    <t>39</t>
    <phoneticPr fontId="2"/>
  </si>
  <si>
    <t>40</t>
    <phoneticPr fontId="2"/>
  </si>
  <si>
    <t>41</t>
    <phoneticPr fontId="2"/>
  </si>
  <si>
    <t>42</t>
    <phoneticPr fontId="2"/>
  </si>
  <si>
    <t>43</t>
    <phoneticPr fontId="2"/>
  </si>
  <si>
    <t>44</t>
    <phoneticPr fontId="2"/>
  </si>
  <si>
    <t>45</t>
    <phoneticPr fontId="2"/>
  </si>
  <si>
    <t>46</t>
    <phoneticPr fontId="2"/>
  </si>
  <si>
    <t>47</t>
    <phoneticPr fontId="2"/>
  </si>
  <si>
    <t>記入にあたっての注意事項</t>
    <rPh sb="0" eb="2">
      <t>キニュウ</t>
    </rPh>
    <rPh sb="8" eb="10">
      <t>チュウイ</t>
    </rPh>
    <rPh sb="10" eb="12">
      <t>ジコウ</t>
    </rPh>
    <phoneticPr fontId="2"/>
  </si>
  <si>
    <t>(5)原則として、日本国外で得た収入については、その証明書に基づき、証明書に記載されているものと同じ通貨で申告する必要があります。これらの通貨は、当機構が日本円に換算して計算します。なお、各通貨の対円レートは、日本銀行が公表している１月分の報告省令レートに基づきます。ただし、米ドルのレートについては、日本銀行が公表している外国為替市況（１月１日時点で確認できる最新のもの）のうち、前営業日円インデックスを参照しています。</t>
    <rPh sb="3" eb="5">
      <t>ゲンソク</t>
    </rPh>
    <rPh sb="9" eb="11">
      <t>ニホン</t>
    </rPh>
    <rPh sb="11" eb="13">
      <t>コクガイ</t>
    </rPh>
    <rPh sb="14" eb="15">
      <t>エ</t>
    </rPh>
    <rPh sb="16" eb="18">
      <t>シュウニュウ</t>
    </rPh>
    <rPh sb="26" eb="29">
      <t>ショウメイショ</t>
    </rPh>
    <rPh sb="30" eb="31">
      <t>モト</t>
    </rPh>
    <rPh sb="34" eb="37">
      <t>ショウメイショ</t>
    </rPh>
    <rPh sb="38" eb="40">
      <t>キサイ</t>
    </rPh>
    <rPh sb="48" eb="49">
      <t>オナ</t>
    </rPh>
    <rPh sb="50" eb="52">
      <t>ツウカ</t>
    </rPh>
    <rPh sb="53" eb="55">
      <t>シンコク</t>
    </rPh>
    <rPh sb="57" eb="59">
      <t>ヒツヨウ</t>
    </rPh>
    <rPh sb="69" eb="71">
      <t>ツウカ</t>
    </rPh>
    <rPh sb="73" eb="74">
      <t>トウ</t>
    </rPh>
    <rPh sb="74" eb="76">
      <t>キコウ</t>
    </rPh>
    <rPh sb="77" eb="80">
      <t>ニホンエン</t>
    </rPh>
    <rPh sb="81" eb="83">
      <t>カンサン</t>
    </rPh>
    <rPh sb="85" eb="87">
      <t>ケイサン</t>
    </rPh>
    <rPh sb="94" eb="95">
      <t>カク</t>
    </rPh>
    <rPh sb="95" eb="97">
      <t>ツウカ</t>
    </rPh>
    <rPh sb="98" eb="100">
      <t>タイエン</t>
    </rPh>
    <rPh sb="105" eb="107">
      <t>ニッポン</t>
    </rPh>
    <rPh sb="107" eb="109">
      <t>ギンコウ</t>
    </rPh>
    <rPh sb="110" eb="112">
      <t>コウヒョウ</t>
    </rPh>
    <rPh sb="117" eb="119">
      <t>ガツブン</t>
    </rPh>
    <rPh sb="120" eb="122">
      <t>ホウコク</t>
    </rPh>
    <rPh sb="122" eb="124">
      <t>ショウレイ</t>
    </rPh>
    <rPh sb="128" eb="129">
      <t>モト</t>
    </rPh>
    <rPh sb="138" eb="139">
      <t>ベイ</t>
    </rPh>
    <rPh sb="151" eb="153">
      <t>ニッポン</t>
    </rPh>
    <rPh sb="153" eb="155">
      <t>ギンコウ</t>
    </rPh>
    <rPh sb="156" eb="158">
      <t>コウヒョウ</t>
    </rPh>
    <rPh sb="162" eb="164">
      <t>ガイコク</t>
    </rPh>
    <rPh sb="164" eb="166">
      <t>カワセ</t>
    </rPh>
    <rPh sb="166" eb="168">
      <t>シキョウ</t>
    </rPh>
    <rPh sb="170" eb="171">
      <t>ガツ</t>
    </rPh>
    <rPh sb="172" eb="173">
      <t>ニチ</t>
    </rPh>
    <rPh sb="173" eb="175">
      <t>ジテン</t>
    </rPh>
    <rPh sb="176" eb="178">
      <t>カクニン</t>
    </rPh>
    <rPh sb="181" eb="183">
      <t>サイシン</t>
    </rPh>
    <rPh sb="191" eb="192">
      <t>マエ</t>
    </rPh>
    <rPh sb="192" eb="195">
      <t>エイギョウビ</t>
    </rPh>
    <rPh sb="195" eb="196">
      <t>エン</t>
    </rPh>
    <rPh sb="203" eb="205">
      <t>サンショウ</t>
    </rPh>
    <phoneticPr fontId="2"/>
  </si>
  <si>
    <t>オーストラリア・ドル (AUD)</t>
  </si>
  <si>
    <t>機構　母</t>
    <rPh sb="0" eb="2">
      <t>キコウ</t>
    </rPh>
    <rPh sb="3" eb="4">
      <t>ハハ</t>
    </rPh>
    <phoneticPr fontId="2"/>
  </si>
  <si>
    <t>Kikou Chihi</t>
    <phoneticPr fontId="2"/>
  </si>
  <si>
    <r>
      <t>署名日　</t>
    </r>
    <r>
      <rPr>
        <sz val="11"/>
        <color theme="1"/>
        <rFont val="Kunstler Script"/>
        <family val="4"/>
      </rPr>
      <t>30/06/2019</t>
    </r>
    <rPh sb="0" eb="2">
      <t>ショメイ</t>
    </rPh>
    <rPh sb="2" eb="3">
      <t>ヒ</t>
    </rPh>
    <phoneticPr fontId="2"/>
  </si>
  <si>
    <r>
      <t>署名日　</t>
    </r>
    <r>
      <rPr>
        <sz val="11"/>
        <color theme="1"/>
        <rFont val="HGS行書体"/>
        <family val="4"/>
        <charset val="128"/>
      </rPr>
      <t>2019年６月30日</t>
    </r>
    <rPh sb="0" eb="2">
      <t>ショメイ</t>
    </rPh>
    <rPh sb="2" eb="3">
      <t>ヒ</t>
    </rPh>
    <rPh sb="8" eb="9">
      <t>ネン</t>
    </rPh>
    <rPh sb="10" eb="11">
      <t>ガツ</t>
    </rPh>
    <rPh sb="13" eb="14">
      <t>ニチ</t>
    </rPh>
    <phoneticPr fontId="2"/>
  </si>
  <si>
    <t>14.・17.生計維持者が所得税法に定める（もしくは、所得税法の定めに該当すると考えられる）障害者であるかを選択します。</t>
    <rPh sb="27" eb="29">
      <t>ショトク</t>
    </rPh>
    <rPh sb="29" eb="31">
      <t>ゼイホウ</t>
    </rPh>
    <rPh sb="32" eb="33">
      <t>サダ</t>
    </rPh>
    <rPh sb="35" eb="37">
      <t>ガイトウ</t>
    </rPh>
    <rPh sb="40" eb="41">
      <t>カンガ</t>
    </rPh>
    <rPh sb="46" eb="49">
      <t>ショウガイシャ</t>
    </rPh>
    <phoneticPr fontId="2"/>
  </si>
  <si>
    <r>
      <t>署名欄・署名日は直筆である必要があります。印鑑がない場合、</t>
    </r>
    <r>
      <rPr>
        <sz val="10"/>
        <rFont val="ＭＳ Ｐゴシック"/>
        <family val="3"/>
        <charset val="128"/>
        <scheme val="minor"/>
      </rPr>
      <t>押印は不要です。</t>
    </r>
    <rPh sb="0" eb="2">
      <t>ショメイ</t>
    </rPh>
    <rPh sb="2" eb="3">
      <t>ラン</t>
    </rPh>
    <rPh sb="4" eb="6">
      <t>ショメイ</t>
    </rPh>
    <rPh sb="6" eb="7">
      <t>ビ</t>
    </rPh>
    <rPh sb="8" eb="10">
      <t>ジキヒツ</t>
    </rPh>
    <rPh sb="13" eb="15">
      <t>ヒツヨウ</t>
    </rPh>
    <rPh sb="21" eb="23">
      <t>インカン</t>
    </rPh>
    <rPh sb="26" eb="28">
      <t>バアイ</t>
    </rPh>
    <rPh sb="29" eb="31">
      <t>オウイン</t>
    </rPh>
    <rPh sb="32" eb="34">
      <t>フヨウ</t>
    </rPh>
    <phoneticPr fontId="2"/>
  </si>
  <si>
    <t>機構　太郎</t>
    <phoneticPr fontId="2"/>
  </si>
  <si>
    <t>機構　父</t>
    <phoneticPr fontId="2"/>
  </si>
  <si>
    <t>機構　母</t>
    <phoneticPr fontId="2"/>
  </si>
  <si>
    <t>必要添付書類</t>
    <rPh sb="0" eb="2">
      <t>ヒツヨウ</t>
    </rPh>
    <rPh sb="2" eb="4">
      <t>テンプ</t>
    </rPh>
    <rPh sb="4" eb="6">
      <t>ショルイ</t>
    </rPh>
    <phoneticPr fontId="2"/>
  </si>
  <si>
    <t>入力結果に応じて、必要な添付書類</t>
    <rPh sb="0" eb="2">
      <t>ニュウリョク</t>
    </rPh>
    <rPh sb="2" eb="4">
      <t>ケッカ</t>
    </rPh>
    <rPh sb="5" eb="6">
      <t>オウ</t>
    </rPh>
    <rPh sb="9" eb="11">
      <t>ヒツヨウ</t>
    </rPh>
    <rPh sb="12" eb="14">
      <t>テンプ</t>
    </rPh>
    <rPh sb="14" eb="16">
      <t>ショルイ</t>
    </rPh>
    <phoneticPr fontId="2"/>
  </si>
  <si>
    <t>に〇がつきます。機構HPで具体的な</t>
    <rPh sb="8" eb="10">
      <t>キコウ</t>
    </rPh>
    <rPh sb="13" eb="15">
      <t>グタイ</t>
    </rPh>
    <rPh sb="15" eb="16">
      <t>テキ</t>
    </rPh>
    <phoneticPr fontId="2"/>
  </si>
  <si>
    <t>必要書類を確認してください。</t>
    <rPh sb="0" eb="2">
      <t>ヒツヨウ</t>
    </rPh>
    <rPh sb="2" eb="4">
      <t>ショルイ</t>
    </rPh>
    <rPh sb="5" eb="7">
      <t>カクニン</t>
    </rPh>
    <phoneticPr fontId="2"/>
  </si>
  <si>
    <t>所得金額に関するもの</t>
    <rPh sb="0" eb="2">
      <t>ショトク</t>
    </rPh>
    <rPh sb="2" eb="4">
      <t>キンガク</t>
    </rPh>
    <rPh sb="5" eb="6">
      <t>カン</t>
    </rPh>
    <phoneticPr fontId="2"/>
  </si>
  <si>
    <t>○</t>
    <phoneticPr fontId="2"/>
  </si>
  <si>
    <t>寡婦控除（本人の場合は勤労学生控除）</t>
    <rPh sb="0" eb="2">
      <t>カフ</t>
    </rPh>
    <rPh sb="2" eb="4">
      <t>コウジョ</t>
    </rPh>
    <rPh sb="5" eb="7">
      <t>ホンニン</t>
    </rPh>
    <rPh sb="8" eb="10">
      <t>バアイ</t>
    </rPh>
    <rPh sb="11" eb="13">
      <t>キンロウ</t>
    </rPh>
    <rPh sb="13" eb="15">
      <t>ガクセイ</t>
    </rPh>
    <rPh sb="15" eb="17">
      <t>コウジョ</t>
    </rPh>
    <phoneticPr fontId="2"/>
  </si>
  <si>
    <t>海外居住者のための収入等申告書</t>
    <rPh sb="0" eb="2">
      <t>カイガイ</t>
    </rPh>
    <rPh sb="2" eb="5">
      <t>キョジュウシャ</t>
    </rPh>
    <rPh sb="9" eb="11">
      <t>シュウニュウ</t>
    </rPh>
    <rPh sb="11" eb="12">
      <t>トウ</t>
    </rPh>
    <rPh sb="12" eb="14">
      <t>シンコク</t>
    </rPh>
    <rPh sb="14" eb="15">
      <t>ショ</t>
    </rPh>
    <phoneticPr fontId="2"/>
  </si>
  <si>
    <t>障がい者に関するもの</t>
    <phoneticPr fontId="2"/>
  </si>
  <si>
    <t>ひとり親世帯に関するもの</t>
    <phoneticPr fontId="2"/>
  </si>
  <si>
    <t>世帯構成に関するもの</t>
    <phoneticPr fontId="2"/>
  </si>
  <si>
    <t>配偶者の所得に関するもの</t>
    <phoneticPr fontId="2"/>
  </si>
  <si>
    <t>（ yyyy / m / d ）</t>
    <phoneticPr fontId="2"/>
  </si>
  <si>
    <t>提出日</t>
    <rPh sb="0" eb="2">
      <t>テイシュツ</t>
    </rPh>
    <rPh sb="2" eb="3">
      <t>ビ</t>
    </rPh>
    <phoneticPr fontId="2"/>
  </si>
  <si>
    <t>本人生年月日</t>
    <rPh sb="0" eb="2">
      <t>ホンニン</t>
    </rPh>
    <rPh sb="2" eb="4">
      <t>セイネン</t>
    </rPh>
    <rPh sb="4" eb="6">
      <t>ガッピ</t>
    </rPh>
    <phoneticPr fontId="2"/>
  </si>
  <si>
    <t>　選択肢に存在しない通貨については、入力時に米ドルに換算（１月１日時点のレート）して、米ドルを選択して入力してください。</t>
    <rPh sb="18" eb="21">
      <t>ニュウリョクジ</t>
    </rPh>
    <rPh sb="43" eb="44">
      <t>ベイ</t>
    </rPh>
    <rPh sb="47" eb="49">
      <t>センタク</t>
    </rPh>
    <rPh sb="51" eb="53">
      <t>ニュウリョク</t>
    </rPh>
    <phoneticPr fontId="2"/>
  </si>
  <si>
    <t>１　国外に居住している全ての生計維持者の情報を入力したうえで印刷し、収入等の証明書類（和訳付）を添付してください。扶養親族がいる</t>
    <rPh sb="2" eb="4">
      <t>コクガイ</t>
    </rPh>
    <rPh sb="5" eb="7">
      <t>キョジュウ</t>
    </rPh>
    <rPh sb="11" eb="12">
      <t>スベ</t>
    </rPh>
    <rPh sb="14" eb="16">
      <t>セイケイ</t>
    </rPh>
    <rPh sb="16" eb="18">
      <t>イジ</t>
    </rPh>
    <rPh sb="18" eb="19">
      <t>シャ</t>
    </rPh>
    <rPh sb="20" eb="22">
      <t>ジョウホウ</t>
    </rPh>
    <rPh sb="23" eb="25">
      <t>ニュウリョク</t>
    </rPh>
    <rPh sb="30" eb="32">
      <t>インサツ</t>
    </rPh>
    <rPh sb="34" eb="36">
      <t>シュウニュウ</t>
    </rPh>
    <rPh sb="36" eb="37">
      <t>トウ</t>
    </rPh>
    <rPh sb="38" eb="40">
      <t>ショウメイ</t>
    </rPh>
    <rPh sb="40" eb="42">
      <t>ショルイ</t>
    </rPh>
    <rPh sb="43" eb="45">
      <t>ワヤク</t>
    </rPh>
    <rPh sb="45" eb="46">
      <t>ツ</t>
    </rPh>
    <rPh sb="48" eb="50">
      <t>テンプ</t>
    </rPh>
    <phoneticPr fontId="2"/>
  </si>
  <si>
    <t>A</t>
    <phoneticPr fontId="2"/>
  </si>
  <si>
    <t>B</t>
    <phoneticPr fontId="2"/>
  </si>
  <si>
    <t>　C-1</t>
    <phoneticPr fontId="2"/>
  </si>
  <si>
    <t>　C-2</t>
    <phoneticPr fontId="2"/>
  </si>
  <si>
    <t>36.～38.・45.～47.　30以降で入力した扶養親族のうち、所得税法に定める（もしくは、所得税法の定めに該当すると考えられる）障がい者の人数を入力します。</t>
    <rPh sb="18" eb="20">
      <t>イコウ</t>
    </rPh>
    <rPh sb="21" eb="23">
      <t>ニュウリョク</t>
    </rPh>
    <rPh sb="25" eb="27">
      <t>フヨウ</t>
    </rPh>
    <rPh sb="27" eb="29">
      <t>シンゾク</t>
    </rPh>
    <rPh sb="33" eb="35">
      <t>ショトク</t>
    </rPh>
    <rPh sb="35" eb="37">
      <t>ゼイホウ</t>
    </rPh>
    <rPh sb="38" eb="39">
      <t>サダ</t>
    </rPh>
    <rPh sb="47" eb="49">
      <t>ショトク</t>
    </rPh>
    <rPh sb="49" eb="51">
      <t>ゼイホウ</t>
    </rPh>
    <rPh sb="52" eb="53">
      <t>サダ</t>
    </rPh>
    <rPh sb="55" eb="57">
      <t>ガイトウ</t>
    </rPh>
    <rPh sb="60" eb="61">
      <t>カンガ</t>
    </rPh>
    <rPh sb="66" eb="67">
      <t>ショウ</t>
    </rPh>
    <rPh sb="69" eb="70">
      <t>シャ</t>
    </rPh>
    <rPh sb="71" eb="73">
      <t>ニンズウ</t>
    </rPh>
    <rPh sb="74" eb="76">
      <t>ニュウリョク</t>
    </rPh>
    <phoneticPr fontId="2"/>
  </si>
  <si>
    <t>(2)この申告書は、PC・スマートフォン等により必要事項を入力した後に、印刷し、証明書類を添付して、当機構の指定する提出先に提出する必要があります。</t>
    <rPh sb="5" eb="7">
      <t>シンコク</t>
    </rPh>
    <rPh sb="7" eb="8">
      <t>ショ</t>
    </rPh>
    <rPh sb="20" eb="21">
      <t>トウ</t>
    </rPh>
    <rPh sb="24" eb="26">
      <t>ヒツヨウ</t>
    </rPh>
    <rPh sb="26" eb="28">
      <t>ジコウ</t>
    </rPh>
    <rPh sb="29" eb="31">
      <t>ニュウリョク</t>
    </rPh>
    <rPh sb="33" eb="34">
      <t>アト</t>
    </rPh>
    <rPh sb="36" eb="38">
      <t>インサツ</t>
    </rPh>
    <rPh sb="40" eb="42">
      <t>ショウメイ</t>
    </rPh>
    <rPh sb="42" eb="44">
      <t>ショルイ</t>
    </rPh>
    <rPh sb="45" eb="47">
      <t>テンプ</t>
    </rPh>
    <rPh sb="50" eb="51">
      <t>トウ</t>
    </rPh>
    <rPh sb="51" eb="53">
      <t>キコウ</t>
    </rPh>
    <rPh sb="54" eb="56">
      <t>シテイ</t>
    </rPh>
    <rPh sb="58" eb="60">
      <t>テイシュツ</t>
    </rPh>
    <rPh sb="60" eb="61">
      <t>サキ</t>
    </rPh>
    <rPh sb="62" eb="64">
      <t>テイシュツ</t>
    </rPh>
    <rPh sb="66" eb="68">
      <t>ヒツヨウ</t>
    </rPh>
    <phoneticPr fontId="2"/>
  </si>
  <si>
    <t>申込区分</t>
    <rPh sb="0" eb="2">
      <t>モウシコミ</t>
    </rPh>
    <rPh sb="2" eb="4">
      <t>クブン</t>
    </rPh>
    <phoneticPr fontId="2"/>
  </si>
  <si>
    <t>春の大学等在学採用</t>
    <rPh sb="0" eb="1">
      <t>ハル</t>
    </rPh>
    <rPh sb="2" eb="4">
      <t>ダイガク</t>
    </rPh>
    <rPh sb="4" eb="5">
      <t>トウ</t>
    </rPh>
    <rPh sb="5" eb="7">
      <t>ザイガク</t>
    </rPh>
    <rPh sb="7" eb="9">
      <t>サイヨウ</t>
    </rPh>
    <phoneticPr fontId="2"/>
  </si>
  <si>
    <t>秋の大学等在学採用</t>
    <rPh sb="0" eb="1">
      <t>アキ</t>
    </rPh>
    <rPh sb="2" eb="4">
      <t>ダイガク</t>
    </rPh>
    <rPh sb="4" eb="5">
      <t>トウ</t>
    </rPh>
    <rPh sb="5" eb="7">
      <t>ザイガク</t>
    </rPh>
    <rPh sb="7" eb="9">
      <t>サイヨウ</t>
    </rPh>
    <phoneticPr fontId="2"/>
  </si>
  <si>
    <t>高校等での予約採用</t>
    <rPh sb="0" eb="2">
      <t>コウコウ</t>
    </rPh>
    <rPh sb="2" eb="3">
      <t>トウ</t>
    </rPh>
    <rPh sb="5" eb="7">
      <t>ヨヤク</t>
    </rPh>
    <rPh sb="7" eb="9">
      <t>サイヨウ</t>
    </rPh>
    <phoneticPr fontId="2"/>
  </si>
  <si>
    <t>申込年度</t>
    <rPh sb="0" eb="2">
      <t>モウシコミ</t>
    </rPh>
    <rPh sb="2" eb="4">
      <t>ネンド</t>
    </rPh>
    <phoneticPr fontId="2"/>
  </si>
  <si>
    <t>区分</t>
    <rPh sb="0" eb="2">
      <t>クブン</t>
    </rPh>
    <phoneticPr fontId="2"/>
  </si>
  <si>
    <t>賦課期日</t>
    <rPh sb="0" eb="2">
      <t>フカ</t>
    </rPh>
    <rPh sb="2" eb="4">
      <t>キジツ</t>
    </rPh>
    <phoneticPr fontId="2"/>
  </si>
  <si>
    <t>経済基準の適格認定</t>
    <rPh sb="0" eb="2">
      <t>ケイザイ</t>
    </rPh>
    <rPh sb="2" eb="4">
      <t>キジュン</t>
    </rPh>
    <rPh sb="5" eb="7">
      <t>テキカク</t>
    </rPh>
    <rPh sb="7" eb="9">
      <t>ニンテイ</t>
    </rPh>
    <phoneticPr fontId="2"/>
  </si>
  <si>
    <t>対象の年度（西暦4桁）</t>
    <rPh sb="0" eb="2">
      <t>タイショウ</t>
    </rPh>
    <rPh sb="3" eb="5">
      <t>ネンド</t>
    </rPh>
    <rPh sb="6" eb="8">
      <t>セイレキ</t>
    </rPh>
    <rPh sb="9" eb="10">
      <t>ケタ</t>
    </rPh>
    <phoneticPr fontId="2"/>
  </si>
  <si>
    <t>前年当年区分（0=前年 1=当年）</t>
    <rPh sb="0" eb="2">
      <t>ゼンネン</t>
    </rPh>
    <rPh sb="2" eb="3">
      <t>トウ</t>
    </rPh>
    <rPh sb="3" eb="4">
      <t>ネン</t>
    </rPh>
    <rPh sb="4" eb="6">
      <t>クブン</t>
    </rPh>
    <rPh sb="9" eb="11">
      <t>ゼンネン</t>
    </rPh>
    <rPh sb="14" eb="15">
      <t>トウ</t>
    </rPh>
    <rPh sb="15" eb="16">
      <t>ネン</t>
    </rPh>
    <phoneticPr fontId="2"/>
  </si>
  <si>
    <t>生年月日（yyyy/mm/dd）</t>
    <rPh sb="0" eb="2">
      <t>セイネン</t>
    </rPh>
    <rPh sb="2" eb="4">
      <t>ガッピ</t>
    </rPh>
    <phoneticPr fontId="2"/>
  </si>
  <si>
    <t>生年月日（yyyy/m/d）</t>
    <rPh sb="0" eb="2">
      <t>セイネン</t>
    </rPh>
    <rPh sb="2" eb="4">
      <t>ガッピ</t>
    </rPh>
    <phoneticPr fontId="2"/>
  </si>
  <si>
    <t>年齢</t>
    <rPh sb="0" eb="2">
      <t>ネンレイ</t>
    </rPh>
    <phoneticPr fontId="2"/>
  </si>
  <si>
    <t>２　選択肢に存在する通貨のレートは、日本銀行が報告する本年１月分の報告省令レートに基づき当機構が換算します。</t>
    <rPh sb="2" eb="5">
      <t>センタクシ</t>
    </rPh>
    <rPh sb="6" eb="8">
      <t>ソンザイ</t>
    </rPh>
    <rPh sb="10" eb="12">
      <t>ツウカ</t>
    </rPh>
    <rPh sb="18" eb="20">
      <t>ニッポン</t>
    </rPh>
    <rPh sb="20" eb="22">
      <t>ギンコウ</t>
    </rPh>
    <rPh sb="23" eb="25">
      <t>ホウコク</t>
    </rPh>
    <rPh sb="27" eb="29">
      <t>ホンネン</t>
    </rPh>
    <rPh sb="30" eb="32">
      <t>ガツブン</t>
    </rPh>
    <rPh sb="33" eb="35">
      <t>ホウコク</t>
    </rPh>
    <rPh sb="35" eb="37">
      <t>ショウレイ</t>
    </rPh>
    <rPh sb="41" eb="42">
      <t>モト</t>
    </rPh>
    <rPh sb="44" eb="45">
      <t>トウ</t>
    </rPh>
    <rPh sb="45" eb="47">
      <t>キコウ</t>
    </rPh>
    <rPh sb="48" eb="50">
      <t>カンサン</t>
    </rPh>
    <phoneticPr fontId="2"/>
  </si>
  <si>
    <t>３　「障がい者」とは、所得税・住民税における障害者控除の条件を満たしている人をいいます。詳細な条件は下記をご参照ください。</t>
    <rPh sb="3" eb="4">
      <t>ショウ</t>
    </rPh>
    <rPh sb="6" eb="7">
      <t>シャ</t>
    </rPh>
    <rPh sb="28" eb="30">
      <t>ジョウケン</t>
    </rPh>
    <rPh sb="31" eb="32">
      <t>ミ</t>
    </rPh>
    <rPh sb="37" eb="38">
      <t>ヒト</t>
    </rPh>
    <phoneticPr fontId="2"/>
  </si>
  <si>
    <t>４　扶養親族及び障がい者に関する適切な証明書の添付が認められない場合、申告にかかわらず、該当者がいないものとして取り扱います。</t>
    <rPh sb="2" eb="4">
      <t>フヨウ</t>
    </rPh>
    <rPh sb="4" eb="6">
      <t>シンゾク</t>
    </rPh>
    <rPh sb="6" eb="7">
      <t>オヨ</t>
    </rPh>
    <rPh sb="8" eb="9">
      <t>ショウ</t>
    </rPh>
    <rPh sb="11" eb="12">
      <t>シャ</t>
    </rPh>
    <rPh sb="13" eb="14">
      <t>カン</t>
    </rPh>
    <rPh sb="16" eb="18">
      <t>テキセツ</t>
    </rPh>
    <rPh sb="19" eb="22">
      <t>ショウメイショ</t>
    </rPh>
    <rPh sb="23" eb="25">
      <t>テンプ</t>
    </rPh>
    <rPh sb="26" eb="27">
      <t>ミト</t>
    </rPh>
    <rPh sb="32" eb="34">
      <t>バアイ</t>
    </rPh>
    <rPh sb="35" eb="37">
      <t>シンコク</t>
    </rPh>
    <rPh sb="44" eb="47">
      <t>ガイトウシャ</t>
    </rPh>
    <rPh sb="56" eb="57">
      <t>ト</t>
    </rPh>
    <rPh sb="58" eb="59">
      <t>アツカ</t>
    </rPh>
    <phoneticPr fontId="2"/>
  </si>
  <si>
    <t>前年レートの年</t>
    <rPh sb="0" eb="2">
      <t>ゼンネン</t>
    </rPh>
    <rPh sb="6" eb="7">
      <t>ネン</t>
    </rPh>
    <phoneticPr fontId="2"/>
  </si>
  <si>
    <t>当年レートの年</t>
    <rPh sb="0" eb="2">
      <t>トウネン</t>
    </rPh>
    <rPh sb="6" eb="7">
      <t>ネン</t>
    </rPh>
    <phoneticPr fontId="2"/>
  </si>
  <si>
    <t>使用するレート</t>
    <rPh sb="0" eb="2">
      <t>シヨウ</t>
    </rPh>
    <phoneticPr fontId="2"/>
  </si>
  <si>
    <t>奨学生本人情報</t>
    <rPh sb="0" eb="3">
      <t>ショウガクセイ</t>
    </rPh>
    <rPh sb="3" eb="5">
      <t>ホンニン</t>
    </rPh>
    <rPh sb="5" eb="7">
      <t>ジョウホウ</t>
    </rPh>
    <phoneticPr fontId="2"/>
  </si>
  <si>
    <t>(4)父母のどちらかが離婚・死別している等で生計維持者が１名の場合は、生計維持者１の欄に入力してください。なお、生計維持者が２名とも１月１日時点で海外に居住しているために日本国内で住民税を課されていない場合には、この申告書１部で、生計維持者２名分の収入（所得）を申告することができます。</t>
    <rPh sb="20" eb="21">
      <t>トウ</t>
    </rPh>
    <rPh sb="22" eb="24">
      <t>セイケイ</t>
    </rPh>
    <rPh sb="24" eb="26">
      <t>イジ</t>
    </rPh>
    <rPh sb="26" eb="27">
      <t>シャ</t>
    </rPh>
    <rPh sb="29" eb="30">
      <t>メイ</t>
    </rPh>
    <rPh sb="42" eb="43">
      <t>ラン</t>
    </rPh>
    <rPh sb="44" eb="46">
      <t>ニュウリョク</t>
    </rPh>
    <rPh sb="56" eb="58">
      <t>セイケイ</t>
    </rPh>
    <rPh sb="58" eb="60">
      <t>イジ</t>
    </rPh>
    <rPh sb="60" eb="61">
      <t>シャ</t>
    </rPh>
    <rPh sb="63" eb="64">
      <t>メイ</t>
    </rPh>
    <rPh sb="67" eb="68">
      <t>ガツ</t>
    </rPh>
    <rPh sb="69" eb="70">
      <t>ニチ</t>
    </rPh>
    <rPh sb="70" eb="72">
      <t>ジテン</t>
    </rPh>
    <rPh sb="73" eb="75">
      <t>カイガイ</t>
    </rPh>
    <rPh sb="76" eb="78">
      <t>キョジュウ</t>
    </rPh>
    <rPh sb="85" eb="87">
      <t>ニホン</t>
    </rPh>
    <rPh sb="87" eb="89">
      <t>コクナイ</t>
    </rPh>
    <rPh sb="90" eb="93">
      <t>ジュウミンゼイ</t>
    </rPh>
    <rPh sb="94" eb="95">
      <t>カ</t>
    </rPh>
    <rPh sb="101" eb="103">
      <t>バアイ</t>
    </rPh>
    <rPh sb="112" eb="113">
      <t>ブ</t>
    </rPh>
    <rPh sb="115" eb="117">
      <t>セイケイ</t>
    </rPh>
    <rPh sb="117" eb="119">
      <t>イジ</t>
    </rPh>
    <rPh sb="119" eb="120">
      <t>シャ</t>
    </rPh>
    <rPh sb="121" eb="123">
      <t>メイブン</t>
    </rPh>
    <rPh sb="124" eb="126">
      <t>シュウニュウ</t>
    </rPh>
    <rPh sb="127" eb="129">
      <t>ショトク</t>
    </rPh>
    <rPh sb="131" eb="133">
      <t>シンコク</t>
    </rPh>
    <phoneticPr fontId="2"/>
  </si>
  <si>
    <t>12.11で「はい」を選択した場合のみ出現します。基本的に「はい」を選択してください。本人の両親がいずれも死去している場合等で、父母でない方が生計維持者である場合のみ、配偶者がいる場合は「いいえ」を選択してください。</t>
    <phoneticPr fontId="2"/>
  </si>
  <si>
    <t>※証明書が不足している場合は、改めてご提出いただきます。また、当申告書の内容について、連絡をする場合があります。</t>
    <rPh sb="1" eb="4">
      <t>ショウメイショ</t>
    </rPh>
    <rPh sb="5" eb="7">
      <t>フソク</t>
    </rPh>
    <rPh sb="11" eb="13">
      <t>バアイ</t>
    </rPh>
    <rPh sb="15" eb="16">
      <t>アラタ</t>
    </rPh>
    <rPh sb="19" eb="21">
      <t>テイシュツ</t>
    </rPh>
    <rPh sb="31" eb="32">
      <t>トウ</t>
    </rPh>
    <rPh sb="32" eb="34">
      <t>シンコク</t>
    </rPh>
    <rPh sb="34" eb="35">
      <t>ショ</t>
    </rPh>
    <rPh sb="36" eb="38">
      <t>ナイヨウ</t>
    </rPh>
    <rPh sb="43" eb="45">
      <t>レンラク</t>
    </rPh>
    <rPh sb="48" eb="50">
      <t>バアイ</t>
    </rPh>
    <phoneticPr fontId="2"/>
  </si>
  <si>
    <t>(3)本人やいずれかの生計維持者がマイナンバーを提出できる場合は、その人のマイナンバーは提出する必要があります。本人及び生計維持者２がマイナンバーを提出済で、生計維持者１のみが１月１日時点で海外に居住しておりマイナンバーを提出できていない場合、生計維持者１については本申告書を提出します。</t>
    <rPh sb="35" eb="36">
      <t>ヒト</t>
    </rPh>
    <phoneticPr fontId="2"/>
  </si>
  <si>
    <r>
      <t>　以下の</t>
    </r>
    <r>
      <rPr>
        <sz val="11"/>
        <rFont val="ＭＳ Ｐゴシック"/>
        <family val="3"/>
        <charset val="128"/>
        <scheme val="minor"/>
      </rPr>
      <t>奨学生</t>
    </r>
    <r>
      <rPr>
        <sz val="11"/>
        <rFont val="ＭＳ Ｐゴシック"/>
        <family val="2"/>
        <scheme val="minor"/>
      </rPr>
      <t>の適</t>
    </r>
    <r>
      <rPr>
        <sz val="11"/>
        <rFont val="ＭＳ Ｐゴシック"/>
        <family val="3"/>
        <charset val="128"/>
        <scheme val="minor"/>
      </rPr>
      <t>格認定（家計）</t>
    </r>
    <r>
      <rPr>
        <sz val="11"/>
        <rFont val="ＭＳ Ｐゴシック"/>
        <family val="2"/>
        <scheme val="minor"/>
      </rPr>
      <t>に際して、収入・所得等の情報を提出すべき者が１月１日時点で日本国外に居住しているため、その収入・所得等の情報を申告します。</t>
    </r>
    <rPh sb="1" eb="3">
      <t>イカ</t>
    </rPh>
    <rPh sb="4" eb="7">
      <t>ショウガクセイ</t>
    </rPh>
    <rPh sb="8" eb="10">
      <t>テキカク</t>
    </rPh>
    <rPh sb="10" eb="12">
      <t>ニンテイ</t>
    </rPh>
    <rPh sb="13" eb="15">
      <t>カケイ</t>
    </rPh>
    <rPh sb="17" eb="18">
      <t>サイ</t>
    </rPh>
    <rPh sb="21" eb="23">
      <t>シュウニュウ</t>
    </rPh>
    <rPh sb="24" eb="26">
      <t>ショトク</t>
    </rPh>
    <rPh sb="26" eb="27">
      <t>トウ</t>
    </rPh>
    <rPh sb="28" eb="30">
      <t>ジョウホウ</t>
    </rPh>
    <rPh sb="31" eb="33">
      <t>テイシュツ</t>
    </rPh>
    <rPh sb="36" eb="37">
      <t>シャ</t>
    </rPh>
    <rPh sb="39" eb="40">
      <t>ガツ</t>
    </rPh>
    <rPh sb="41" eb="42">
      <t>ニチ</t>
    </rPh>
    <rPh sb="42" eb="44">
      <t>ジテン</t>
    </rPh>
    <rPh sb="45" eb="47">
      <t>ニホン</t>
    </rPh>
    <rPh sb="47" eb="49">
      <t>コクガイ</t>
    </rPh>
    <rPh sb="50" eb="52">
      <t>キョジュウ</t>
    </rPh>
    <rPh sb="61" eb="63">
      <t>シュウニュウ</t>
    </rPh>
    <rPh sb="64" eb="66">
      <t>ショトク</t>
    </rPh>
    <rPh sb="66" eb="67">
      <t>トウ</t>
    </rPh>
    <rPh sb="68" eb="70">
      <t>ジョウホウ</t>
    </rPh>
    <rPh sb="71" eb="73">
      <t>シンコク</t>
    </rPh>
    <phoneticPr fontId="2"/>
  </si>
  <si>
    <r>
      <t>奨学生</t>
    </r>
    <r>
      <rPr>
        <sz val="11"/>
        <rFont val="ＭＳ Ｐゴシック"/>
        <family val="2"/>
        <scheme val="minor"/>
      </rPr>
      <t>番号</t>
    </r>
    <rPh sb="0" eb="3">
      <t>ショウガクセイ</t>
    </rPh>
    <rPh sb="3" eb="5">
      <t>バンゴウ</t>
    </rPh>
    <phoneticPr fontId="2"/>
  </si>
  <si>
    <r>
      <t>奨学生</t>
    </r>
    <r>
      <rPr>
        <sz val="11"/>
        <rFont val="ＭＳ Ｐゴシック"/>
        <family val="2"/>
        <scheme val="minor"/>
      </rPr>
      <t>本人氏名</t>
    </r>
    <rPh sb="0" eb="3">
      <t>ショウガクセイ</t>
    </rPh>
    <rPh sb="3" eb="5">
      <t>ホンニン</t>
    </rPh>
    <rPh sb="5" eb="7">
      <t>シメイ</t>
    </rPh>
    <phoneticPr fontId="2"/>
  </si>
  <si>
    <r>
      <t>奨学生</t>
    </r>
    <r>
      <rPr>
        <sz val="11"/>
        <rFont val="ＭＳ Ｐゴシック"/>
        <family val="2"/>
        <scheme val="minor"/>
      </rPr>
      <t>本人に収入（所得）がありますか</t>
    </r>
    <rPh sb="0" eb="3">
      <t>ショウガクセイ</t>
    </rPh>
    <rPh sb="3" eb="5">
      <t>ホンニン</t>
    </rPh>
    <rPh sb="6" eb="8">
      <t>シュウニュウ</t>
    </rPh>
    <rPh sb="9" eb="11">
      <t>ショトク</t>
    </rPh>
    <phoneticPr fontId="2"/>
  </si>
  <si>
    <r>
      <t>　配偶者は生計維持者２ですか</t>
    </r>
    <r>
      <rPr>
        <sz val="6"/>
        <rFont val="ＭＳ Ｐゴシック"/>
        <family val="3"/>
        <charset val="128"/>
        <scheme val="minor"/>
      </rPr>
      <t>※</t>
    </r>
    <rPh sb="1" eb="4">
      <t>ハイグウシャ</t>
    </rPh>
    <rPh sb="5" eb="7">
      <t>セイケイ</t>
    </rPh>
    <rPh sb="7" eb="9">
      <t>イジ</t>
    </rPh>
    <rPh sb="9" eb="10">
      <t>シャ</t>
    </rPh>
    <phoneticPr fontId="2"/>
  </si>
  <si>
    <t>18.～29.生計維持者それぞれ（生計維持者２がおらず、生計維持者１に配偶者がいる場合は、加えて配偶者）について、給与収入、公的年金等の老齢年金の収入、それ以外の所得のそれぞれの通貨・金額を入力します。いずれも、適格認定（家計）の前年１月１日～12月31日に得た収入（所得）の合算額とします。ただし、12か月分の提出が困難な場合は、10月～12月分の収入（所得）の合算額の４倍を入力し、10月～12月分の証明を提出することでこれに代えることができます。
・給与でない所得（事業所得、不動産所得、譲渡所得、配当所得等）を給与収入金額に含めることはできません。
・「公的年金等」は老齢年金を指します。遺族年金、障害年金のような制度は含みません。
・「給与・年金以外の所得」には、事業所得、不動産所得、譲渡所得、配当所得等の合計額を入力します。</t>
    <rPh sb="7" eb="9">
      <t>セイケイ</t>
    </rPh>
    <rPh sb="9" eb="11">
      <t>イジ</t>
    </rPh>
    <rPh sb="11" eb="12">
      <t>シャ</t>
    </rPh>
    <rPh sb="17" eb="19">
      <t>セイケイ</t>
    </rPh>
    <rPh sb="19" eb="21">
      <t>イジ</t>
    </rPh>
    <rPh sb="21" eb="22">
      <t>シャ</t>
    </rPh>
    <rPh sb="28" eb="30">
      <t>セイケイ</t>
    </rPh>
    <rPh sb="30" eb="32">
      <t>イジ</t>
    </rPh>
    <rPh sb="32" eb="33">
      <t>シャ</t>
    </rPh>
    <rPh sb="35" eb="38">
      <t>ハイグウシャ</t>
    </rPh>
    <rPh sb="41" eb="43">
      <t>バアイ</t>
    </rPh>
    <rPh sb="45" eb="46">
      <t>クワ</t>
    </rPh>
    <rPh sb="48" eb="51">
      <t>ハイグウシャ</t>
    </rPh>
    <rPh sb="57" eb="59">
      <t>キュウヨ</t>
    </rPh>
    <rPh sb="59" eb="61">
      <t>シュウニュウ</t>
    </rPh>
    <rPh sb="62" eb="64">
      <t>コウテキ</t>
    </rPh>
    <rPh sb="64" eb="66">
      <t>ネンキン</t>
    </rPh>
    <rPh sb="66" eb="67">
      <t>トウ</t>
    </rPh>
    <rPh sb="68" eb="70">
      <t>ロウレイ</t>
    </rPh>
    <rPh sb="70" eb="72">
      <t>ネンキン</t>
    </rPh>
    <rPh sb="73" eb="75">
      <t>シュウニュウ</t>
    </rPh>
    <rPh sb="78" eb="80">
      <t>イガイ</t>
    </rPh>
    <rPh sb="81" eb="83">
      <t>ショトク</t>
    </rPh>
    <rPh sb="89" eb="91">
      <t>ツウカ</t>
    </rPh>
    <rPh sb="92" eb="94">
      <t>キンガク</t>
    </rPh>
    <rPh sb="95" eb="97">
      <t>ニュウリョク</t>
    </rPh>
    <rPh sb="106" eb="108">
      <t>テキカク</t>
    </rPh>
    <rPh sb="108" eb="110">
      <t>ニンテイ</t>
    </rPh>
    <rPh sb="111" eb="113">
      <t>カケイ</t>
    </rPh>
    <rPh sb="115" eb="117">
      <t>ゼンネン</t>
    </rPh>
    <rPh sb="118" eb="119">
      <t>ガツ</t>
    </rPh>
    <rPh sb="120" eb="121">
      <t>ニチ</t>
    </rPh>
    <rPh sb="124" eb="125">
      <t>ガツ</t>
    </rPh>
    <rPh sb="127" eb="128">
      <t>ニチ</t>
    </rPh>
    <rPh sb="129" eb="130">
      <t>エ</t>
    </rPh>
    <rPh sb="131" eb="133">
      <t>シュウニュウ</t>
    </rPh>
    <rPh sb="134" eb="136">
      <t>ショトク</t>
    </rPh>
    <rPh sb="138" eb="140">
      <t>ガッサン</t>
    </rPh>
    <rPh sb="140" eb="141">
      <t>ガク</t>
    </rPh>
    <rPh sb="153" eb="155">
      <t>ゲツブン</t>
    </rPh>
    <rPh sb="156" eb="158">
      <t>テイシュツ</t>
    </rPh>
    <rPh sb="159" eb="161">
      <t>コンナン</t>
    </rPh>
    <rPh sb="162" eb="164">
      <t>バアイ</t>
    </rPh>
    <rPh sb="168" eb="169">
      <t>ガツ</t>
    </rPh>
    <rPh sb="172" eb="174">
      <t>ガツブン</t>
    </rPh>
    <rPh sb="175" eb="177">
      <t>シュウニュウ</t>
    </rPh>
    <rPh sb="178" eb="180">
      <t>ショトク</t>
    </rPh>
    <rPh sb="182" eb="184">
      <t>ガッサン</t>
    </rPh>
    <rPh sb="184" eb="185">
      <t>ガク</t>
    </rPh>
    <rPh sb="187" eb="188">
      <t>バイ</t>
    </rPh>
    <rPh sb="189" eb="191">
      <t>ニュウリョク</t>
    </rPh>
    <rPh sb="195" eb="196">
      <t>ガツ</t>
    </rPh>
    <rPh sb="199" eb="201">
      <t>ガツブン</t>
    </rPh>
    <rPh sb="215" eb="216">
      <t>カ</t>
    </rPh>
    <rPh sb="228" eb="230">
      <t>キュウヨ</t>
    </rPh>
    <rPh sb="233" eb="235">
      <t>ショトク</t>
    </rPh>
    <rPh sb="236" eb="238">
      <t>ジギョウ</t>
    </rPh>
    <rPh sb="238" eb="240">
      <t>ショトク</t>
    </rPh>
    <rPh sb="241" eb="244">
      <t>フドウサン</t>
    </rPh>
    <rPh sb="244" eb="246">
      <t>ショトク</t>
    </rPh>
    <rPh sb="247" eb="249">
      <t>ジョウト</t>
    </rPh>
    <rPh sb="249" eb="251">
      <t>ショトク</t>
    </rPh>
    <rPh sb="252" eb="254">
      <t>ハイトウ</t>
    </rPh>
    <rPh sb="254" eb="256">
      <t>ショトク</t>
    </rPh>
    <rPh sb="256" eb="257">
      <t>トウ</t>
    </rPh>
    <rPh sb="259" eb="261">
      <t>キュウヨ</t>
    </rPh>
    <rPh sb="261" eb="263">
      <t>シュウニュウ</t>
    </rPh>
    <rPh sb="263" eb="265">
      <t>キンガク</t>
    </rPh>
    <rPh sb="266" eb="267">
      <t>フク</t>
    </rPh>
    <rPh sb="281" eb="283">
      <t>コウテキ</t>
    </rPh>
    <rPh sb="283" eb="285">
      <t>ネンキン</t>
    </rPh>
    <rPh sb="285" eb="286">
      <t>トウ</t>
    </rPh>
    <rPh sb="288" eb="290">
      <t>ロウレイ</t>
    </rPh>
    <rPh sb="290" eb="292">
      <t>ネンキン</t>
    </rPh>
    <rPh sb="293" eb="294">
      <t>サ</t>
    </rPh>
    <rPh sb="298" eb="300">
      <t>イゾク</t>
    </rPh>
    <rPh sb="300" eb="302">
      <t>ネンキン</t>
    </rPh>
    <rPh sb="303" eb="305">
      <t>ショウガイ</t>
    </rPh>
    <rPh sb="305" eb="307">
      <t>ネンキン</t>
    </rPh>
    <rPh sb="311" eb="313">
      <t>セイド</t>
    </rPh>
    <rPh sb="314" eb="315">
      <t>フク</t>
    </rPh>
    <rPh sb="323" eb="325">
      <t>キュウヨ</t>
    </rPh>
    <rPh sb="326" eb="328">
      <t>ネンキン</t>
    </rPh>
    <rPh sb="328" eb="330">
      <t>イガイ</t>
    </rPh>
    <rPh sb="331" eb="333">
      <t>ショトク</t>
    </rPh>
    <rPh sb="337" eb="339">
      <t>ジギョウ</t>
    </rPh>
    <rPh sb="339" eb="341">
      <t>ショトク</t>
    </rPh>
    <rPh sb="342" eb="345">
      <t>フドウサン</t>
    </rPh>
    <rPh sb="345" eb="347">
      <t>ショトク</t>
    </rPh>
    <rPh sb="348" eb="350">
      <t>ジョウト</t>
    </rPh>
    <rPh sb="350" eb="352">
      <t>ショトク</t>
    </rPh>
    <rPh sb="353" eb="355">
      <t>ハイトウ</t>
    </rPh>
    <rPh sb="355" eb="357">
      <t>ショトク</t>
    </rPh>
    <rPh sb="357" eb="358">
      <t>トウ</t>
    </rPh>
    <rPh sb="359" eb="361">
      <t>ゴウケイ</t>
    </rPh>
    <rPh sb="361" eb="362">
      <t>ガク</t>
    </rPh>
    <rPh sb="363" eb="365">
      <t>ニュウリョク</t>
    </rPh>
    <phoneticPr fontId="2"/>
  </si>
  <si>
    <r>
      <t>生計維持者の扶養の情報</t>
    </r>
    <r>
      <rPr>
        <b/>
        <sz val="8"/>
        <rFont val="ＭＳ Ｐゴシック"/>
        <family val="3"/>
        <charset val="128"/>
        <scheme val="minor"/>
      </rPr>
      <t>（本人や他の生計維持者、配偶者は含めないでください）</t>
    </r>
    <rPh sb="0" eb="2">
      <t>セイケイ</t>
    </rPh>
    <rPh sb="2" eb="4">
      <t>イジ</t>
    </rPh>
    <rPh sb="4" eb="5">
      <t>シャ</t>
    </rPh>
    <rPh sb="6" eb="8">
      <t>フヨウ</t>
    </rPh>
    <rPh sb="9" eb="11">
      <t>ジョウホウ</t>
    </rPh>
    <rPh sb="12" eb="14">
      <t>ホンニン</t>
    </rPh>
    <rPh sb="15" eb="16">
      <t>タ</t>
    </rPh>
    <rPh sb="17" eb="19">
      <t>セイケイ</t>
    </rPh>
    <rPh sb="19" eb="21">
      <t>イジ</t>
    </rPh>
    <rPh sb="21" eb="22">
      <t>シャ</t>
    </rPh>
    <rPh sb="23" eb="26">
      <t>ハイグウシャ</t>
    </rPh>
    <rPh sb="27" eb="28">
      <t>フク</t>
    </rPh>
    <phoneticPr fontId="2"/>
  </si>
  <si>
    <r>
      <t>署名日　</t>
    </r>
    <r>
      <rPr>
        <sz val="11"/>
        <rFont val="Kunstler Script"/>
        <family val="4"/>
      </rPr>
      <t>30/06/2019</t>
    </r>
    <rPh sb="0" eb="2">
      <t>ショメイ</t>
    </rPh>
    <rPh sb="2" eb="3">
      <t>ヒ</t>
    </rPh>
    <phoneticPr fontId="2"/>
  </si>
  <si>
    <r>
      <t>署名日　</t>
    </r>
    <r>
      <rPr>
        <sz val="11"/>
        <rFont val="HGS行書体"/>
        <family val="4"/>
        <charset val="128"/>
      </rPr>
      <t>2019年６月30日</t>
    </r>
    <rPh sb="0" eb="2">
      <t>ショメイ</t>
    </rPh>
    <rPh sb="2" eb="3">
      <t>ヒ</t>
    </rPh>
    <rPh sb="8" eb="9">
      <t>ネン</t>
    </rPh>
    <rPh sb="10" eb="11">
      <t>ガツ</t>
    </rPh>
    <rPh sb="13" eb="14">
      <t>ニチ</t>
    </rPh>
    <phoneticPr fontId="2"/>
  </si>
  <si>
    <t>　　なお、期限までにご提出いただけない場合、給付奨学金の支給が遅れるまたは停止されることがあります。</t>
    <rPh sb="22" eb="24">
      <t>キュウフ</t>
    </rPh>
    <rPh sb="24" eb="27">
      <t>ショウガクキン</t>
    </rPh>
    <rPh sb="28" eb="30">
      <t>シキュウ</t>
    </rPh>
    <rPh sb="31" eb="32">
      <t>オク</t>
    </rPh>
    <rPh sb="37" eb="39">
      <t>テイシ</t>
    </rPh>
    <phoneticPr fontId="2"/>
  </si>
  <si>
    <t>　以下の申込者の奨学金の申込に際して、収入・所得等の情報を提出すべき者が１月１日時点で日本国外に居住しているため、その収入・所得等の情報を申告します。</t>
    <rPh sb="1" eb="3">
      <t>イカ</t>
    </rPh>
    <rPh sb="4" eb="6">
      <t>モウシコミ</t>
    </rPh>
    <rPh sb="6" eb="7">
      <t>シャ</t>
    </rPh>
    <rPh sb="8" eb="11">
      <t>ショウガクキン</t>
    </rPh>
    <rPh sb="12" eb="14">
      <t>モウシコミ</t>
    </rPh>
    <rPh sb="15" eb="16">
      <t>サイ</t>
    </rPh>
    <rPh sb="19" eb="21">
      <t>シュウニュウ</t>
    </rPh>
    <rPh sb="22" eb="24">
      <t>ショトク</t>
    </rPh>
    <rPh sb="24" eb="25">
      <t>トウ</t>
    </rPh>
    <rPh sb="26" eb="28">
      <t>ジョウホウ</t>
    </rPh>
    <rPh sb="29" eb="31">
      <t>テイシュツ</t>
    </rPh>
    <rPh sb="34" eb="35">
      <t>シャ</t>
    </rPh>
    <rPh sb="37" eb="38">
      <t>ガツ</t>
    </rPh>
    <rPh sb="39" eb="40">
      <t>ニチ</t>
    </rPh>
    <rPh sb="40" eb="42">
      <t>ジテン</t>
    </rPh>
    <rPh sb="43" eb="45">
      <t>ニホン</t>
    </rPh>
    <rPh sb="45" eb="47">
      <t>コクガイ</t>
    </rPh>
    <rPh sb="48" eb="50">
      <t>キョジュウ</t>
    </rPh>
    <rPh sb="59" eb="61">
      <t>シュウニュウ</t>
    </rPh>
    <rPh sb="62" eb="64">
      <t>ショトク</t>
    </rPh>
    <rPh sb="64" eb="65">
      <t>トウ</t>
    </rPh>
    <rPh sb="66" eb="68">
      <t>ジョウホウ</t>
    </rPh>
    <rPh sb="69" eb="71">
      <t>シンコク</t>
    </rPh>
    <phoneticPr fontId="2"/>
  </si>
  <si>
    <t>（ yyyy / m / d ）</t>
    <phoneticPr fontId="2"/>
  </si>
  <si>
    <t>受付番号</t>
    <rPh sb="0" eb="2">
      <t>ウケツケ</t>
    </rPh>
    <rPh sb="2" eb="4">
      <t>バンゴウ</t>
    </rPh>
    <phoneticPr fontId="2"/>
  </si>
  <si>
    <t>－</t>
    <phoneticPr fontId="2"/>
  </si>
  <si>
    <t>申込者本人氏名</t>
    <rPh sb="0" eb="2">
      <t>モウシコミ</t>
    </rPh>
    <rPh sb="2" eb="3">
      <t>シャ</t>
    </rPh>
    <rPh sb="3" eb="5">
      <t>ホンニン</t>
    </rPh>
    <rPh sb="5" eb="7">
      <t>シメイ</t>
    </rPh>
    <phoneticPr fontId="2"/>
  </si>
  <si>
    <t>機構　太郎</t>
    <phoneticPr fontId="2"/>
  </si>
  <si>
    <t>機構　父</t>
    <phoneticPr fontId="2"/>
  </si>
  <si>
    <t>（ yyyy / m / d ）</t>
    <phoneticPr fontId="2"/>
  </si>
  <si>
    <t>機構　母</t>
    <phoneticPr fontId="2"/>
  </si>
  <si>
    <t>申込者本人情報</t>
    <rPh sb="0" eb="2">
      <t>モウシコミ</t>
    </rPh>
    <rPh sb="2" eb="3">
      <t>シャ</t>
    </rPh>
    <rPh sb="3" eb="5">
      <t>ホンニン</t>
    </rPh>
    <rPh sb="5" eb="7">
      <t>ジョウホウ</t>
    </rPh>
    <phoneticPr fontId="2"/>
  </si>
  <si>
    <t>01</t>
    <phoneticPr fontId="2"/>
  </si>
  <si>
    <t>02</t>
    <phoneticPr fontId="2"/>
  </si>
  <si>
    <t>03</t>
    <phoneticPr fontId="2"/>
  </si>
  <si>
    <t>04</t>
    <phoneticPr fontId="2"/>
  </si>
  <si>
    <t>○</t>
    <phoneticPr fontId="2"/>
  </si>
  <si>
    <t>05</t>
    <phoneticPr fontId="2"/>
  </si>
  <si>
    <t>申込者本人に収入（所得）がありますか</t>
    <rPh sb="0" eb="2">
      <t>モウシコミ</t>
    </rPh>
    <rPh sb="2" eb="3">
      <t>シャ</t>
    </rPh>
    <rPh sb="3" eb="5">
      <t>ホンニン</t>
    </rPh>
    <rPh sb="6" eb="8">
      <t>シュウニュウ</t>
    </rPh>
    <rPh sb="9" eb="11">
      <t>ショトク</t>
    </rPh>
    <phoneticPr fontId="2"/>
  </si>
  <si>
    <t>配偶者の所得に関するもの</t>
    <phoneticPr fontId="2"/>
  </si>
  <si>
    <t>06</t>
    <phoneticPr fontId="2"/>
  </si>
  <si>
    <t>世帯構成に関するもの</t>
    <phoneticPr fontId="2"/>
  </si>
  <si>
    <t>07</t>
    <phoneticPr fontId="2"/>
  </si>
  <si>
    <t>ひとり親世帯に関するもの</t>
    <phoneticPr fontId="2"/>
  </si>
  <si>
    <t>08</t>
    <phoneticPr fontId="2"/>
  </si>
  <si>
    <t>障がい者に関するもの</t>
    <phoneticPr fontId="2"/>
  </si>
  <si>
    <t>09</t>
    <phoneticPr fontId="2"/>
  </si>
  <si>
    <t>10</t>
    <phoneticPr fontId="2"/>
  </si>
  <si>
    <t>16</t>
    <phoneticPr fontId="2"/>
  </si>
  <si>
    <t>11</t>
    <phoneticPr fontId="2"/>
  </si>
  <si>
    <t>12</t>
    <phoneticPr fontId="2"/>
  </si>
  <si>
    <t>13</t>
    <phoneticPr fontId="2"/>
  </si>
  <si>
    <t>14</t>
    <phoneticPr fontId="2"/>
  </si>
  <si>
    <t>17</t>
    <phoneticPr fontId="2"/>
  </si>
  <si>
    <t>15</t>
    <phoneticPr fontId="2"/>
  </si>
  <si>
    <t>18</t>
    <phoneticPr fontId="2"/>
  </si>
  <si>
    <t>24</t>
    <phoneticPr fontId="2"/>
  </si>
  <si>
    <t>19</t>
    <phoneticPr fontId="2"/>
  </si>
  <si>
    <t>25</t>
    <phoneticPr fontId="2"/>
  </si>
  <si>
    <t>20</t>
    <phoneticPr fontId="2"/>
  </si>
  <si>
    <t>26</t>
    <phoneticPr fontId="2"/>
  </si>
  <si>
    <t>21</t>
    <phoneticPr fontId="2"/>
  </si>
  <si>
    <t>27</t>
    <phoneticPr fontId="2"/>
  </si>
  <si>
    <t>22</t>
    <phoneticPr fontId="2"/>
  </si>
  <si>
    <t>28</t>
    <phoneticPr fontId="2"/>
  </si>
  <si>
    <t>23</t>
    <phoneticPr fontId="2"/>
  </si>
  <si>
    <t>29</t>
    <phoneticPr fontId="2"/>
  </si>
  <si>
    <t>30</t>
    <phoneticPr fontId="2"/>
  </si>
  <si>
    <t>39</t>
    <phoneticPr fontId="2"/>
  </si>
  <si>
    <t>31</t>
    <phoneticPr fontId="2"/>
  </si>
  <si>
    <t>40</t>
    <phoneticPr fontId="2"/>
  </si>
  <si>
    <t>32</t>
    <phoneticPr fontId="2"/>
  </si>
  <si>
    <t>41</t>
    <phoneticPr fontId="2"/>
  </si>
  <si>
    <t>33</t>
    <phoneticPr fontId="2"/>
  </si>
  <si>
    <t>42</t>
    <phoneticPr fontId="2"/>
  </si>
  <si>
    <t>34</t>
    <phoneticPr fontId="2"/>
  </si>
  <si>
    <t>43</t>
    <phoneticPr fontId="2"/>
  </si>
  <si>
    <t>35</t>
    <phoneticPr fontId="2"/>
  </si>
  <si>
    <t>44</t>
    <phoneticPr fontId="2"/>
  </si>
  <si>
    <t>36</t>
    <phoneticPr fontId="2"/>
  </si>
  <si>
    <t>45</t>
    <phoneticPr fontId="2"/>
  </si>
  <si>
    <t>37</t>
    <phoneticPr fontId="2"/>
  </si>
  <si>
    <t>46</t>
    <phoneticPr fontId="2"/>
  </si>
  <si>
    <t>38</t>
    <phoneticPr fontId="2"/>
  </si>
  <si>
    <t>47</t>
    <phoneticPr fontId="2"/>
  </si>
  <si>
    <t>Kikou Chihi</t>
    <phoneticPr fontId="2"/>
  </si>
  <si>
    <t>A</t>
    <phoneticPr fontId="2"/>
  </si>
  <si>
    <t>B</t>
    <phoneticPr fontId="2"/>
  </si>
  <si>
    <t>　C-1</t>
    <phoneticPr fontId="2"/>
  </si>
  <si>
    <t>　C-2</t>
    <phoneticPr fontId="2"/>
  </si>
  <si>
    <t>【経済基準の適格認定】海外居住者のための収入等申告書の記入例</t>
    <rPh sb="1" eb="3">
      <t>ケイザイ</t>
    </rPh>
    <rPh sb="3" eb="5">
      <t>キジュン</t>
    </rPh>
    <rPh sb="6" eb="8">
      <t>テキカク</t>
    </rPh>
    <rPh sb="8" eb="10">
      <t>ニンテイ</t>
    </rPh>
    <rPh sb="11" eb="13">
      <t>カイガイ</t>
    </rPh>
    <rPh sb="13" eb="16">
      <t>キョジュウシャ</t>
    </rPh>
    <rPh sb="20" eb="22">
      <t>シュウニュウ</t>
    </rPh>
    <rPh sb="22" eb="23">
      <t>トウ</t>
    </rPh>
    <rPh sb="23" eb="25">
      <t>シンコク</t>
    </rPh>
    <rPh sb="25" eb="26">
      <t>ショ</t>
    </rPh>
    <rPh sb="27" eb="29">
      <t>キニュウ</t>
    </rPh>
    <rPh sb="29" eb="30">
      <t>レイ</t>
    </rPh>
    <phoneticPr fontId="2"/>
  </si>
  <si>
    <t>【予約採用・定期採用の申込み】海外居住者のための収入等申告書の記入例</t>
    <rPh sb="1" eb="3">
      <t>ヨヤク</t>
    </rPh>
    <rPh sb="3" eb="5">
      <t>サイヨウ</t>
    </rPh>
    <rPh sb="6" eb="8">
      <t>テイキ</t>
    </rPh>
    <rPh sb="8" eb="10">
      <t>サイヨウ</t>
    </rPh>
    <rPh sb="11" eb="13">
      <t>モウシコ</t>
    </rPh>
    <rPh sb="15" eb="17">
      <t>カイガイ</t>
    </rPh>
    <rPh sb="17" eb="20">
      <t>キョジュウシャ</t>
    </rPh>
    <rPh sb="24" eb="26">
      <t>シュウニュウ</t>
    </rPh>
    <rPh sb="26" eb="27">
      <t>トウ</t>
    </rPh>
    <rPh sb="27" eb="29">
      <t>シンコク</t>
    </rPh>
    <rPh sb="29" eb="30">
      <t>ショ</t>
    </rPh>
    <rPh sb="31" eb="33">
      <t>キニュウ</t>
    </rPh>
    <rPh sb="33" eb="34">
      <t>レイ</t>
    </rPh>
    <phoneticPr fontId="2"/>
  </si>
  <si>
    <t>Ver.2.1</t>
    <phoneticPr fontId="2"/>
  </si>
  <si>
    <t>○</t>
  </si>
  <si>
    <t>JPY</t>
  </si>
  <si>
    <t/>
  </si>
  <si>
    <t>生計維持者２</t>
  </si>
  <si>
    <t>　※申込者の父母が健在である場合、それぞれが生計維持者となりますので、「はい」を選択してください。</t>
  </si>
  <si>
    <t>AUD</t>
  </si>
  <si>
    <t>　※奨学生の父母が健在である場合、それぞれが生計維持者となりますので、「はい」を選択してください。</t>
  </si>
  <si>
    <t>日本銀行国際局</t>
  </si>
  <si>
    <t xml:space="preserve">  が定める相場（アメリカ合衆国通貨以外の通貨とアメリカ合衆国通貨との間</t>
  </si>
  <si>
    <t>円 (</t>
  </si>
  <si>
    <t xml:space="preserve"> JPY)</t>
  </si>
  <si>
    <t>カナダ・ドル (1 CAD)</t>
  </si>
  <si>
    <t>中国元 (1 CNY)</t>
  </si>
  <si>
    <t>スウェーデン・クローネ (1 SEK)</t>
  </si>
  <si>
    <t>スイス・フラン (1 CHF)</t>
  </si>
  <si>
    <t>スターリング・ポンド (1 GBP)</t>
  </si>
  <si>
    <t>ユーロ (1 EUR)</t>
  </si>
  <si>
    <t>アラブ首長国連邦ディルハム (1 AED)</t>
  </si>
  <si>
    <t>アルゼンチン・ペソ (1 ARS)</t>
  </si>
  <si>
    <t>イスラエル・シェケル (1 ILS)</t>
  </si>
  <si>
    <t xml:space="preserve">イラン・リアル (1 IRR) </t>
  </si>
  <si>
    <t>インド・ルピー (1 INR)</t>
  </si>
  <si>
    <t>インドネシア・ルピア (100 IDR)</t>
  </si>
  <si>
    <t>オーストラリア・ドル (1 AUD)</t>
  </si>
  <si>
    <t>オマーン・リアル (1 OMR)</t>
  </si>
  <si>
    <t>2.60</t>
  </si>
  <si>
    <t>カタール・リアル (1 QAR)</t>
  </si>
  <si>
    <t>韓国ウォン (100 KRW)</t>
  </si>
  <si>
    <t>カンボジア・リエル (100 KHR)</t>
  </si>
  <si>
    <t>クウェート・ディナール (1 KWD)</t>
  </si>
  <si>
    <t>ケニア・シリング (1 KES)</t>
  </si>
  <si>
    <t>コロンビア・ペソ (100 COP)</t>
  </si>
  <si>
    <t>サウジアラビア・リアル (1 SAR)</t>
  </si>
  <si>
    <t>シンガポール・ドル(1 SGD)</t>
  </si>
  <si>
    <t>新台湾ドル (100 TWD)</t>
  </si>
  <si>
    <t>スリランカ・ルピー (100 LKR)</t>
  </si>
  <si>
    <t>セーシェル・ルピー (1 SCR)</t>
  </si>
  <si>
    <t>タイ・バーツ (100 THB)</t>
  </si>
  <si>
    <t>タヒチ・パシフィックフラン (100 XPF)</t>
  </si>
  <si>
    <t>チェコ・コルナ (1 CZK)</t>
  </si>
  <si>
    <t>チリ・ペソ (100 CLP)</t>
  </si>
  <si>
    <t>デンマーク・クローネ (1 DKK)</t>
  </si>
  <si>
    <t>トリニダード・トバゴ・ドル (1 TTD)</t>
  </si>
  <si>
    <t>トルコ・リラ (1 TRY)</t>
  </si>
  <si>
    <t>ナイジェリア・ナイラ (1 NGN)</t>
  </si>
  <si>
    <t>ニュージーランド・ドル (1 NZD)</t>
  </si>
  <si>
    <t>ノルウェー・クローネ (1 NOK)</t>
  </si>
  <si>
    <t>パキスタン・ルピー (1 PKR)</t>
  </si>
  <si>
    <t>バヌアツ・バツ (100 VUV)</t>
  </si>
  <si>
    <t>パプアニューギニア・キナ (1 PGK)</t>
  </si>
  <si>
    <t>バーレーン・ディナール (1 BHD)</t>
  </si>
  <si>
    <t>ハンガリー・フォリント (100 HUF)</t>
  </si>
  <si>
    <t>バングラデシュ・タカ (100 BDT)</t>
  </si>
  <si>
    <t>フィジー・ドル (1 FJD)</t>
  </si>
  <si>
    <t>フィリピン・ペソ (1 PHP)</t>
  </si>
  <si>
    <t>ブラジル・レアル (1 BRL)</t>
  </si>
  <si>
    <t>ブルネイ・ドル (1 BND)</t>
  </si>
  <si>
    <t>ベトナム・ドン (100 VND)</t>
  </si>
  <si>
    <t>ベネズエラ・ボリーバル (1 VES)</t>
  </si>
  <si>
    <t>ペルー・ヌエボ・ソル (1 PEN)</t>
  </si>
  <si>
    <t>ポーランド・ズロチ (1 PLN)</t>
  </si>
  <si>
    <t>香港ドル (1 HKD)</t>
  </si>
  <si>
    <t>マレーシア・リンギット (1 MYR)</t>
  </si>
  <si>
    <t>南アフリカ・ラント (1 ZAR)</t>
  </si>
  <si>
    <t>ミャンマー・チャット (1 MMK)</t>
  </si>
  <si>
    <t>メキシコ・ペソ (1 MXN)</t>
  </si>
  <si>
    <t>モーリシャス・ルピー (1 MUR)</t>
  </si>
  <si>
    <t>モロッコ・ディルハム (1 MAD)</t>
  </si>
  <si>
    <t>ヨルダン・ディナール (1 JOD)</t>
  </si>
  <si>
    <t>ラオス・キップ (100 LAK)</t>
  </si>
  <si>
    <t>ルーマニア・レイ (1 RON)</t>
  </si>
  <si>
    <t>ルワンダ・フラン (100 RWF)</t>
  </si>
  <si>
    <t>ロシア・ルーブル (1 RUB)</t>
  </si>
  <si>
    <t>上記以外の外国通貨</t>
  </si>
  <si>
    <t>更新履歴</t>
    <rPh sb="0" eb="2">
      <t>コウシン</t>
    </rPh>
    <rPh sb="2" eb="4">
      <t>リレキ</t>
    </rPh>
    <phoneticPr fontId="2"/>
  </si>
  <si>
    <t>公開用に作成</t>
    <rPh sb="0" eb="3">
      <t>コウカイヨウ</t>
    </rPh>
    <rPh sb="4" eb="6">
      <t>サクセイ</t>
    </rPh>
    <phoneticPr fontId="2"/>
  </si>
  <si>
    <t>報告省令レートを更新</t>
    <rPh sb="0" eb="2">
      <t>ホウコク</t>
    </rPh>
    <rPh sb="2" eb="4">
      <t>ショウレイ</t>
    </rPh>
    <rPh sb="8" eb="10">
      <t>コウシン</t>
    </rPh>
    <phoneticPr fontId="2"/>
  </si>
  <si>
    <t>適格認定（経済）に対応</t>
    <rPh sb="0" eb="2">
      <t>テキカク</t>
    </rPh>
    <rPh sb="2" eb="4">
      <t>ニンテイ</t>
    </rPh>
    <rPh sb="5" eb="7">
      <t>ケイザイ</t>
    </rPh>
    <rPh sb="9" eb="11">
      <t>タイオウ</t>
    </rPh>
    <phoneticPr fontId="2"/>
  </si>
  <si>
    <t>税制改正対応、報告省令レートを更新、バージョンを日付に修正</t>
    <rPh sb="0" eb="2">
      <t>ゼイセイ</t>
    </rPh>
    <rPh sb="2" eb="4">
      <t>カイセイ</t>
    </rPh>
    <rPh sb="4" eb="6">
      <t>タイオウ</t>
    </rPh>
    <rPh sb="7" eb="9">
      <t>ホウコク</t>
    </rPh>
    <rPh sb="9" eb="11">
      <t>ショウレイ</t>
    </rPh>
    <rPh sb="15" eb="17">
      <t>コウシン</t>
    </rPh>
    <rPh sb="24" eb="26">
      <t>ヒヅケ</t>
    </rPh>
    <rPh sb="27" eb="29">
      <t>シュウセイ</t>
    </rPh>
    <phoneticPr fontId="2"/>
  </si>
  <si>
    <t>↓貼付枠（前年の「当年レート」の□内を貼り付け)</t>
    <rPh sb="1" eb="4">
      <t>ハリツケワク</t>
    </rPh>
    <rPh sb="5" eb="7">
      <t>ゼンネン</t>
    </rPh>
    <rPh sb="9" eb="11">
      <t>トウネン</t>
    </rPh>
    <rPh sb="17" eb="18">
      <t>ナイ</t>
    </rPh>
    <rPh sb="19" eb="20">
      <t>ハ</t>
    </rPh>
    <rPh sb="21" eb="22">
      <t>ツ</t>
    </rPh>
    <phoneticPr fontId="2"/>
  </si>
  <si>
    <t>税制改正新旧判定</t>
    <rPh sb="0" eb="2">
      <t>ゼイセイ</t>
    </rPh>
    <rPh sb="2" eb="4">
      <t>カイセイ</t>
    </rPh>
    <rPh sb="4" eb="6">
      <t>シンキュウ</t>
    </rPh>
    <rPh sb="6" eb="8">
      <t>ハンテイ</t>
    </rPh>
    <phoneticPr fontId="1"/>
  </si>
  <si>
    <t>支給額算定基準額</t>
    <rPh sb="0" eb="3">
      <t>シキュウガク</t>
    </rPh>
    <rPh sb="3" eb="5">
      <t>サンテイ</t>
    </rPh>
    <rPh sb="5" eb="8">
      <t>キジュンガク</t>
    </rPh>
    <phoneticPr fontId="2"/>
  </si>
  <si>
    <t>551000未満の給与所得金額</t>
    <rPh sb="6" eb="8">
      <t>ミマン</t>
    </rPh>
    <rPh sb="9" eb="11">
      <t>キュウヨ</t>
    </rPh>
    <rPh sb="11" eb="13">
      <t>ショトク</t>
    </rPh>
    <rPh sb="13" eb="15">
      <t>キンガク</t>
    </rPh>
    <phoneticPr fontId="2"/>
  </si>
  <si>
    <t>給与収入金額-550000</t>
    <rPh sb="0" eb="1">
      <t>キュウヨ</t>
    </rPh>
    <rPh sb="1" eb="3">
      <t>シュウニュウ</t>
    </rPh>
    <rPh sb="3" eb="5">
      <t>キンガク</t>
    </rPh>
    <phoneticPr fontId="2"/>
  </si>
  <si>
    <t>Rounddown(給与収入金額/4000,0)*4000*0.6+100000</t>
    <phoneticPr fontId="2"/>
  </si>
  <si>
    <t>Rounddown(給与収入金額/4000,0)*4000*0.7-80000</t>
    <phoneticPr fontId="2"/>
  </si>
  <si>
    <t>Rounddown(給与収入金額/4000,0)*4000*0.8-440000</t>
    <phoneticPr fontId="2"/>
  </si>
  <si>
    <t>給与収入金額*0.9-1100000</t>
    <rPh sb="0" eb="1">
      <t>キュウヨ</t>
    </rPh>
    <rPh sb="1" eb="3">
      <t>シュウニュウ</t>
    </rPh>
    <rPh sb="3" eb="5">
      <t>キンガク</t>
    </rPh>
    <phoneticPr fontId="2"/>
  </si>
  <si>
    <t>8500000未満の給与所得金額</t>
    <rPh sb="7" eb="9">
      <t>ミマン</t>
    </rPh>
    <rPh sb="10" eb="12">
      <t>キュウヨ</t>
    </rPh>
    <rPh sb="12" eb="14">
      <t>ショトク</t>
    </rPh>
    <rPh sb="14" eb="16">
      <t>キンガク</t>
    </rPh>
    <phoneticPr fontId="2"/>
  </si>
  <si>
    <t>給与収入金額-1950000</t>
    <rPh sb="0" eb="1">
      <t>キュウヨ</t>
    </rPh>
    <rPh sb="1" eb="3">
      <t>シュウニュウ</t>
    </rPh>
    <rPh sb="3" eb="5">
      <t>キンガク</t>
    </rPh>
    <phoneticPr fontId="2"/>
  </si>
  <si>
    <t>8500000以上の給与所得金額</t>
    <rPh sb="7" eb="9">
      <t>イジョウ</t>
    </rPh>
    <rPh sb="10" eb="12">
      <t>キュウヨ</t>
    </rPh>
    <rPh sb="12" eb="14">
      <t>ショトク</t>
    </rPh>
    <rPh sb="14" eb="16">
      <t>キンガク</t>
    </rPh>
    <phoneticPr fontId="2"/>
  </si>
  <si>
    <t>1619000未満の給与所得金額計算</t>
    <rPh sb="7" eb="9">
      <t>ミマン</t>
    </rPh>
    <rPh sb="10" eb="12">
      <t>キュウヨ</t>
    </rPh>
    <rPh sb="12" eb="14">
      <t>ショトク</t>
    </rPh>
    <rPh sb="14" eb="16">
      <t>キンガク</t>
    </rPh>
    <rPh sb="16" eb="18">
      <t>ケイサン</t>
    </rPh>
    <phoneticPr fontId="2"/>
  </si>
  <si>
    <t>1800000未満の給与所得金額計算</t>
    <rPh sb="7" eb="9">
      <t>ミマン</t>
    </rPh>
    <rPh sb="10" eb="12">
      <t>キュウヨ</t>
    </rPh>
    <rPh sb="12" eb="14">
      <t>ショトク</t>
    </rPh>
    <rPh sb="14" eb="16">
      <t>キンガク</t>
    </rPh>
    <rPh sb="16" eb="18">
      <t>ケイサン</t>
    </rPh>
    <phoneticPr fontId="2"/>
  </si>
  <si>
    <t>3600000未満の給与所得金額計算</t>
    <rPh sb="7" eb="9">
      <t>ミマン</t>
    </rPh>
    <rPh sb="10" eb="12">
      <t>キュウヨ</t>
    </rPh>
    <rPh sb="12" eb="14">
      <t>ショトク</t>
    </rPh>
    <rPh sb="14" eb="16">
      <t>キンガク</t>
    </rPh>
    <rPh sb="16" eb="18">
      <t>ケイサン</t>
    </rPh>
    <phoneticPr fontId="2"/>
  </si>
  <si>
    <t>6600000未満の給与所得金額計算</t>
    <rPh sb="7" eb="9">
      <t>ミマン</t>
    </rPh>
    <rPh sb="10" eb="12">
      <t>キュウヨ</t>
    </rPh>
    <rPh sb="12" eb="14">
      <t>ショトク</t>
    </rPh>
    <rPh sb="14" eb="16">
      <t>キンガク</t>
    </rPh>
    <rPh sb="16" eb="18">
      <t>ケイサン</t>
    </rPh>
    <phoneticPr fontId="2"/>
  </si>
  <si>
    <t>8500000未満の給与所得金額計算</t>
    <rPh sb="7" eb="9">
      <t>ミマン</t>
    </rPh>
    <rPh sb="10" eb="12">
      <t>キュウヨ</t>
    </rPh>
    <rPh sb="12" eb="14">
      <t>ショトク</t>
    </rPh>
    <rPh sb="14" eb="16">
      <t>キンガク</t>
    </rPh>
    <rPh sb="16" eb="18">
      <t>ケイサン</t>
    </rPh>
    <phoneticPr fontId="2"/>
  </si>
  <si>
    <t>8500000以上の給与所得金額計算</t>
    <rPh sb="7" eb="9">
      <t>イジョウ</t>
    </rPh>
    <rPh sb="10" eb="12">
      <t>キュウヨ</t>
    </rPh>
    <rPh sb="12" eb="14">
      <t>ショトク</t>
    </rPh>
    <rPh sb="14" eb="16">
      <t>キンガク</t>
    </rPh>
    <rPh sb="16" eb="18">
      <t>ケイサン</t>
    </rPh>
    <phoneticPr fontId="2"/>
  </si>
  <si>
    <t>基礎控除のための給与収入区分１</t>
    <rPh sb="0" eb="2">
      <t>キソ</t>
    </rPh>
    <rPh sb="2" eb="4">
      <t>コウジョ</t>
    </rPh>
    <rPh sb="8" eb="10">
      <t>キュウヨ</t>
    </rPh>
    <rPh sb="10" eb="12">
      <t>シュウニュウ</t>
    </rPh>
    <rPh sb="12" eb="14">
      <t>クブン</t>
    </rPh>
    <phoneticPr fontId="2"/>
  </si>
  <si>
    <t>基礎控除のための給与収入区分２</t>
    <rPh sb="0" eb="2">
      <t>キソ</t>
    </rPh>
    <rPh sb="2" eb="4">
      <t>コウジョ</t>
    </rPh>
    <rPh sb="8" eb="10">
      <t>キュウヨ</t>
    </rPh>
    <rPh sb="10" eb="12">
      <t>シュウニュウ</t>
    </rPh>
    <rPh sb="12" eb="14">
      <t>クブン</t>
    </rPh>
    <phoneticPr fontId="2"/>
  </si>
  <si>
    <t>基礎控除のための給与収入区分３</t>
    <rPh sb="0" eb="2">
      <t>キソ</t>
    </rPh>
    <rPh sb="2" eb="4">
      <t>コウジョ</t>
    </rPh>
    <rPh sb="8" eb="10">
      <t>キュウヨ</t>
    </rPh>
    <rPh sb="10" eb="12">
      <t>シュウニュウ</t>
    </rPh>
    <rPh sb="12" eb="14">
      <t>クブン</t>
    </rPh>
    <phoneticPr fontId="2"/>
  </si>
  <si>
    <t>所得金額調整控除①のための給与所得区分</t>
    <rPh sb="0" eb="2">
      <t>ショトク</t>
    </rPh>
    <rPh sb="2" eb="4">
      <t>キンガク</t>
    </rPh>
    <rPh sb="4" eb="6">
      <t>チョウセイ</t>
    </rPh>
    <rPh sb="6" eb="8">
      <t>コウジョ</t>
    </rPh>
    <rPh sb="13" eb="15">
      <t>キュウヨ</t>
    </rPh>
    <rPh sb="15" eb="17">
      <t>ショトク</t>
    </rPh>
    <rPh sb="17" eb="19">
      <t>クブン</t>
    </rPh>
    <phoneticPr fontId="2"/>
  </si>
  <si>
    <t>所得金額調整控除②のための給与所得区分</t>
    <rPh sb="0" eb="2">
      <t>ショトク</t>
    </rPh>
    <rPh sb="2" eb="4">
      <t>キンガク</t>
    </rPh>
    <rPh sb="4" eb="6">
      <t>チョウセイ</t>
    </rPh>
    <rPh sb="6" eb="8">
      <t>コウジョ</t>
    </rPh>
    <rPh sb="13" eb="15">
      <t>キュウヨ</t>
    </rPh>
    <rPh sb="15" eb="17">
      <t>ショトク</t>
    </rPh>
    <rPh sb="17" eb="19">
      <t>クブン</t>
    </rPh>
    <phoneticPr fontId="2"/>
  </si>
  <si>
    <t>基礎控除（合計所得金額が 2,400 万円を超え 2,450 万円以下の場合）</t>
    <rPh sb="0" eb="2">
      <t>キソ</t>
    </rPh>
    <rPh sb="2" eb="4">
      <t>コウジョ</t>
    </rPh>
    <rPh sb="36" eb="38">
      <t>バアイ</t>
    </rPh>
    <phoneticPr fontId="2"/>
  </si>
  <si>
    <t>基礎控除（合計所得金額が 2,450 万円を超え 2,500 万円以下の場合）</t>
    <rPh sb="0" eb="2">
      <t>キソ</t>
    </rPh>
    <rPh sb="2" eb="4">
      <t>コウジョ</t>
    </rPh>
    <phoneticPr fontId="2"/>
  </si>
  <si>
    <t>所得金額調整控除Ａ</t>
    <rPh sb="0" eb="2">
      <t>ショトク</t>
    </rPh>
    <rPh sb="2" eb="4">
      <t>キンガク</t>
    </rPh>
    <rPh sb="4" eb="6">
      <t>チョウセイ</t>
    </rPh>
    <rPh sb="6" eb="8">
      <t>コウジョ</t>
    </rPh>
    <phoneticPr fontId="2"/>
  </si>
  <si>
    <t>所得金額調整控除Ｂ</t>
    <rPh sb="0" eb="2">
      <t>ショトク</t>
    </rPh>
    <rPh sb="2" eb="4">
      <t>キンガク</t>
    </rPh>
    <rPh sb="4" eb="6">
      <t>チョウセイ</t>
    </rPh>
    <rPh sb="6" eb="8">
      <t>コウジョ</t>
    </rPh>
    <phoneticPr fontId="2"/>
  </si>
  <si>
    <t>税制改正後の寡婦の表記をひとり親に修正</t>
    <rPh sb="0" eb="2">
      <t>ゼイセイ</t>
    </rPh>
    <rPh sb="2" eb="5">
      <t>カイセイゴ</t>
    </rPh>
    <rPh sb="6" eb="8">
      <t>カフ</t>
    </rPh>
    <rPh sb="9" eb="11">
      <t>ヒョウキ</t>
    </rPh>
    <rPh sb="15" eb="16">
      <t>オヤ</t>
    </rPh>
    <rPh sb="17" eb="19">
      <t>シュウセイ</t>
    </rPh>
    <phoneticPr fontId="2"/>
  </si>
  <si>
    <t>(1)奨学生本人（以下、「本人」という）の生計維持者が、１月１日時点で海外に居住していることを理由として日本国内で住民税を課されていない場合には、この申告書を提出してください。本申告書等に基づき、当機構において生計維持者の支給額算定基準額を算出し、適格認定（家計）を実施します。</t>
    <rPh sb="3" eb="6">
      <t>ショウガクセイ</t>
    </rPh>
    <rPh sb="6" eb="8">
      <t>ホンニン</t>
    </rPh>
    <rPh sb="9" eb="11">
      <t>イカ</t>
    </rPh>
    <rPh sb="13" eb="15">
      <t>ホンニン</t>
    </rPh>
    <rPh sb="21" eb="23">
      <t>セイケイ</t>
    </rPh>
    <rPh sb="23" eb="25">
      <t>イジ</t>
    </rPh>
    <rPh sb="25" eb="26">
      <t>シャ</t>
    </rPh>
    <rPh sb="29" eb="30">
      <t>ガツ</t>
    </rPh>
    <rPh sb="31" eb="32">
      <t>ニチ</t>
    </rPh>
    <rPh sb="32" eb="34">
      <t>ジテン</t>
    </rPh>
    <rPh sb="35" eb="37">
      <t>カイガイ</t>
    </rPh>
    <rPh sb="38" eb="40">
      <t>キョジュウ</t>
    </rPh>
    <rPh sb="47" eb="49">
      <t>リユウ</t>
    </rPh>
    <rPh sb="52" eb="54">
      <t>ニホン</t>
    </rPh>
    <rPh sb="54" eb="56">
      <t>コクナイ</t>
    </rPh>
    <rPh sb="57" eb="60">
      <t>ジュウミンゼイ</t>
    </rPh>
    <rPh sb="61" eb="62">
      <t>カ</t>
    </rPh>
    <rPh sb="68" eb="70">
      <t>バアイ</t>
    </rPh>
    <rPh sb="75" eb="77">
      <t>シンコク</t>
    </rPh>
    <rPh sb="77" eb="78">
      <t>ショ</t>
    </rPh>
    <rPh sb="79" eb="81">
      <t>テイシュツ</t>
    </rPh>
    <phoneticPr fontId="2"/>
  </si>
  <si>
    <t>【共通的な事項】</t>
    <rPh sb="1" eb="4">
      <t>キョウツウテキ</t>
    </rPh>
    <rPh sb="5" eb="7">
      <t>ジコウ</t>
    </rPh>
    <phoneticPr fontId="2"/>
  </si>
  <si>
    <t>【項目別の注意事項】</t>
    <phoneticPr fontId="2"/>
  </si>
  <si>
    <t>02.本人がどちらの生計維持者に扶養されているかを選択します。</t>
    <phoneticPr fontId="2"/>
  </si>
  <si>
    <t>03.本人が、所得税法に定める（もしくは、所得税法の定めに該当すると考えられる）障害者であるかを選択します。</t>
    <phoneticPr fontId="2"/>
  </si>
  <si>
    <t>05.収入（所得）は、適格認定（家計）の前年中に、本人に収入があったかどうかを入力してください。</t>
    <phoneticPr fontId="2"/>
  </si>
  <si>
    <t>【添付が必要な証明書】</t>
    <rPh sb="1" eb="3">
      <t>テンプ</t>
    </rPh>
    <rPh sb="4" eb="6">
      <t>ヒツヨウ</t>
    </rPh>
    <rPh sb="7" eb="10">
      <t>ショウメイショ</t>
    </rPh>
    <phoneticPr fontId="2"/>
  </si>
  <si>
    <t>(3)本人やいずれかの生計維持者がマイナンバーを提出できる場合は、その人のマイナンバーは提出する必要があります。本人及び生計維持者２がマイナンバーを提出でき、生計維持者１のみが１月１日時点で海外に居住しておりマイナンバーを提出できない場合、本人と生計維持者２はマイナンバーを提出し、生計維持者１については本申告書を提出します。</t>
    <rPh sb="35" eb="36">
      <t>ヒト</t>
    </rPh>
    <phoneticPr fontId="2"/>
  </si>
  <si>
    <t>(1)奨学金申込者（以下、「本人」という）の生計維持者が、１月１日時点で海外に居住していることを理由として日本国内で住民税を課されていない場合には、この申告書を提出してください。本申告書等に基づき、当機構において生計維持者の支給額算定基準額を算出し、奨学金の選考等を実施します。採用された後は、海外で得た収入等がある限り、毎年提出します。</t>
    <rPh sb="3" eb="6">
      <t>ショウガクキン</t>
    </rPh>
    <rPh sb="6" eb="8">
      <t>モウシコミ</t>
    </rPh>
    <rPh sb="8" eb="9">
      <t>シャ</t>
    </rPh>
    <rPh sb="10" eb="12">
      <t>イカ</t>
    </rPh>
    <rPh sb="14" eb="16">
      <t>ホンニン</t>
    </rPh>
    <rPh sb="22" eb="24">
      <t>セイケイ</t>
    </rPh>
    <rPh sb="24" eb="26">
      <t>イジ</t>
    </rPh>
    <rPh sb="26" eb="27">
      <t>シャ</t>
    </rPh>
    <rPh sb="30" eb="31">
      <t>ガツ</t>
    </rPh>
    <rPh sb="32" eb="33">
      <t>ニチ</t>
    </rPh>
    <rPh sb="33" eb="35">
      <t>ジテン</t>
    </rPh>
    <rPh sb="36" eb="38">
      <t>カイガイ</t>
    </rPh>
    <rPh sb="39" eb="41">
      <t>キョジュウ</t>
    </rPh>
    <rPh sb="48" eb="50">
      <t>リユウ</t>
    </rPh>
    <rPh sb="53" eb="55">
      <t>ニホン</t>
    </rPh>
    <rPh sb="55" eb="57">
      <t>コクナイ</t>
    </rPh>
    <rPh sb="58" eb="61">
      <t>ジュウミンゼイ</t>
    </rPh>
    <rPh sb="62" eb="63">
      <t>カ</t>
    </rPh>
    <rPh sb="69" eb="71">
      <t>バアイ</t>
    </rPh>
    <rPh sb="76" eb="78">
      <t>シンコク</t>
    </rPh>
    <rPh sb="78" eb="79">
      <t>ショ</t>
    </rPh>
    <rPh sb="80" eb="82">
      <t>テイシュツ</t>
    </rPh>
    <rPh sb="139" eb="141">
      <t>サイヨウ</t>
    </rPh>
    <rPh sb="144" eb="145">
      <t>アト</t>
    </rPh>
    <rPh sb="147" eb="149">
      <t>カイガイ</t>
    </rPh>
    <rPh sb="150" eb="151">
      <t>エ</t>
    </rPh>
    <rPh sb="152" eb="155">
      <t>シュウニュウトウ</t>
    </rPh>
    <rPh sb="158" eb="159">
      <t>カギ</t>
    </rPh>
    <rPh sb="161" eb="163">
      <t>マイトシ</t>
    </rPh>
    <rPh sb="163" eb="165">
      <t>テイシュツ</t>
    </rPh>
    <phoneticPr fontId="2"/>
  </si>
  <si>
    <t>04.生計維持者との同居欄は、3で「特別の障がい者である」を選択した場合のみ選択が必要です。</t>
    <rPh sb="38" eb="40">
      <t>センタク</t>
    </rPh>
    <rPh sb="41" eb="43">
      <t>ヒツヨウ</t>
    </rPh>
    <phoneticPr fontId="2"/>
  </si>
  <si>
    <t>06～09.05で「はい」を選んだ場合のみ表示します。得た収入が給与収入だった場合、06でその収入の通貨を選択し、07でその収入金額を入力します。得た収入が事業所得等だった場合、08でその所得の通貨を選択し、09でその所得金額を入力します。</t>
    <rPh sb="109" eb="113">
      <t>ショトクキンガク</t>
    </rPh>
    <rPh sb="114" eb="116">
      <t>ニュウリョク</t>
    </rPh>
    <phoneticPr fontId="2"/>
  </si>
  <si>
    <t>15.寡婦（夫）・ひとり親の選択は、11で「いいえ」を選択した場合のみ選択が必要です。</t>
    <rPh sb="3" eb="5">
      <t>カフ</t>
    </rPh>
    <rPh sb="6" eb="7">
      <t>フ</t>
    </rPh>
    <rPh sb="12" eb="13">
      <t>オヤ</t>
    </rPh>
    <rPh sb="14" eb="16">
      <t>センタク</t>
    </rPh>
    <rPh sb="35" eb="37">
      <t>センタク</t>
    </rPh>
    <rPh sb="38" eb="40">
      <t>ヒツヨウ</t>
    </rPh>
    <phoneticPr fontId="2"/>
  </si>
  <si>
    <t>30.～35.・39.～44.ここでは、それぞれの生計維持者が扶養している親族の人数を入力します。「扶養している」とは、ここでは、独立して生計を営めない者の生活を援助することです。また、ここでいう親族とは、配偶者を除く６親等内の血族及び３親等内の姻族を指します。</t>
    <rPh sb="25" eb="27">
      <t>セイケイ</t>
    </rPh>
    <rPh sb="27" eb="29">
      <t>イジ</t>
    </rPh>
    <rPh sb="29" eb="30">
      <t>シャ</t>
    </rPh>
    <rPh sb="31" eb="33">
      <t>フヨウ</t>
    </rPh>
    <rPh sb="37" eb="39">
      <t>シンゾク</t>
    </rPh>
    <rPh sb="40" eb="42">
      <t>ニンズウ</t>
    </rPh>
    <rPh sb="43" eb="45">
      <t>ニュウリョク</t>
    </rPh>
    <rPh sb="50" eb="52">
      <t>フヨウ</t>
    </rPh>
    <rPh sb="65" eb="67">
      <t>ドクリツ</t>
    </rPh>
    <rPh sb="69" eb="71">
      <t>セイケイ</t>
    </rPh>
    <rPh sb="72" eb="73">
      <t>イトナ</t>
    </rPh>
    <rPh sb="76" eb="77">
      <t>シャ</t>
    </rPh>
    <rPh sb="78" eb="80">
      <t>セイカツ</t>
    </rPh>
    <rPh sb="81" eb="83">
      <t>エンジョ</t>
    </rPh>
    <rPh sb="98" eb="100">
      <t>シンゾク</t>
    </rPh>
    <rPh sb="103" eb="106">
      <t>ハイグウシャ</t>
    </rPh>
    <rPh sb="107" eb="108">
      <t>ノゾ</t>
    </rPh>
    <rPh sb="110" eb="112">
      <t>シントウ</t>
    </rPh>
    <rPh sb="112" eb="113">
      <t>ナイ</t>
    </rPh>
    <rPh sb="114" eb="116">
      <t>ケツゾク</t>
    </rPh>
    <rPh sb="116" eb="117">
      <t>オヨ</t>
    </rPh>
    <rPh sb="119" eb="121">
      <t>シントウ</t>
    </rPh>
    <rPh sb="121" eb="122">
      <t>ナイ</t>
    </rPh>
    <rPh sb="123" eb="125">
      <t>インゾク</t>
    </rPh>
    <rPh sb="126" eb="127">
      <t>サ</t>
    </rPh>
    <phoneticPr fontId="2"/>
  </si>
  <si>
    <t>提出する年度（西暦4桁）</t>
    <rPh sb="0" eb="2">
      <t>テイシュツ</t>
    </rPh>
    <rPh sb="4" eb="6">
      <t>ネンド</t>
    </rPh>
    <rPh sb="7" eb="9">
      <t>セイレキ</t>
    </rPh>
    <rPh sb="10" eb="11">
      <t>ケタ</t>
    </rPh>
    <phoneticPr fontId="2"/>
  </si>
  <si>
    <t>○</t>
    <phoneticPr fontId="2"/>
  </si>
  <si>
    <t>05.収入（所得）は、申込区分に基づき申告いただく１年間に、本人に収入があったかどうかを入力してください。</t>
    <rPh sb="11" eb="13">
      <t>モウシコ</t>
    </rPh>
    <rPh sb="13" eb="15">
      <t>クブン</t>
    </rPh>
    <rPh sb="16" eb="17">
      <t>モト</t>
    </rPh>
    <rPh sb="19" eb="21">
      <t>シンコク</t>
    </rPh>
    <rPh sb="26" eb="28">
      <t>ネンカン</t>
    </rPh>
    <phoneticPr fontId="2"/>
  </si>
  <si>
    <t>③生計維持者に扶養親族がいる場合　その親族との関係（親子等）を明らかにする公的な書類（住民票、戸籍謄本、婚姻証明書等に該当する書類等）及びその和訳
④生計維持者がひとり親である場合　その者がひとり親であることを示す公的証明書（戸籍謄本等）及びその和訳</t>
    <rPh sb="1" eb="3">
      <t>セイケイ</t>
    </rPh>
    <rPh sb="3" eb="5">
      <t>イジ</t>
    </rPh>
    <rPh sb="5" eb="6">
      <t>シャ</t>
    </rPh>
    <rPh sb="7" eb="9">
      <t>フヨウ</t>
    </rPh>
    <rPh sb="9" eb="11">
      <t>シンゾク</t>
    </rPh>
    <rPh sb="14" eb="16">
      <t>バアイ</t>
    </rPh>
    <rPh sb="19" eb="21">
      <t>シンゾク</t>
    </rPh>
    <rPh sb="23" eb="25">
      <t>カンケイ</t>
    </rPh>
    <rPh sb="26" eb="28">
      <t>オヤコ</t>
    </rPh>
    <rPh sb="28" eb="29">
      <t>トウ</t>
    </rPh>
    <rPh sb="31" eb="32">
      <t>アキ</t>
    </rPh>
    <rPh sb="37" eb="39">
      <t>コウテキ</t>
    </rPh>
    <rPh sb="40" eb="42">
      <t>ショルイ</t>
    </rPh>
    <rPh sb="43" eb="46">
      <t>ジュウミンヒョウ</t>
    </rPh>
    <rPh sb="47" eb="49">
      <t>コセキ</t>
    </rPh>
    <rPh sb="49" eb="51">
      <t>トウホン</t>
    </rPh>
    <rPh sb="52" eb="54">
      <t>コンイン</t>
    </rPh>
    <rPh sb="54" eb="57">
      <t>ショウメイショ</t>
    </rPh>
    <rPh sb="57" eb="58">
      <t>トウ</t>
    </rPh>
    <rPh sb="59" eb="61">
      <t>ガイトウ</t>
    </rPh>
    <rPh sb="63" eb="65">
      <t>ショルイ</t>
    </rPh>
    <rPh sb="65" eb="66">
      <t>トウ</t>
    </rPh>
    <rPh sb="75" eb="77">
      <t>セイケイ</t>
    </rPh>
    <rPh sb="77" eb="79">
      <t>イジ</t>
    </rPh>
    <rPh sb="79" eb="80">
      <t>シャ</t>
    </rPh>
    <rPh sb="84" eb="85">
      <t>オヤ</t>
    </rPh>
    <rPh sb="88" eb="90">
      <t>バアイ</t>
    </rPh>
    <rPh sb="93" eb="94">
      <t>シャ</t>
    </rPh>
    <rPh sb="98" eb="99">
      <t>オヤ</t>
    </rPh>
    <rPh sb="105" eb="106">
      <t>シメ</t>
    </rPh>
    <rPh sb="107" eb="109">
      <t>コウテキ</t>
    </rPh>
    <rPh sb="109" eb="112">
      <t>ショウメイショ</t>
    </rPh>
    <rPh sb="113" eb="115">
      <t>コセキ</t>
    </rPh>
    <rPh sb="115" eb="117">
      <t>トウホン</t>
    </rPh>
    <rPh sb="117" eb="118">
      <t>トウ</t>
    </rPh>
    <rPh sb="119" eb="120">
      <t>オヨ</t>
    </rPh>
    <rPh sb="123" eb="125">
      <t>ワヤク</t>
    </rPh>
    <phoneticPr fontId="3"/>
  </si>
  <si>
    <t>①、②本人、生計維持者あるいは生計維持者の配偶者についてそれぞれの収入（所得）を証明する書類（原則として申込みの前年[春の在学採用のみ前々年]１月～12月分・用意できない場合には10月～12月分）とその和訳
　※居住地が国内、国外に関わらず、全員提出が必要です（マイナンバーを提出済であっても提出ください）。
　※年間を通して無収入である場合には、当該期間において無収入であることを示す公的な証明書が必要です。</t>
    <rPh sb="3" eb="5">
      <t>ホンニン</t>
    </rPh>
    <rPh sb="6" eb="8">
      <t>セイケイ</t>
    </rPh>
    <rPh sb="8" eb="10">
      <t>イジ</t>
    </rPh>
    <rPh sb="10" eb="11">
      <t>シャ</t>
    </rPh>
    <rPh sb="15" eb="17">
      <t>セイケイ</t>
    </rPh>
    <rPh sb="17" eb="19">
      <t>イジ</t>
    </rPh>
    <rPh sb="19" eb="20">
      <t>シャ</t>
    </rPh>
    <rPh sb="21" eb="24">
      <t>ハイグウシャ</t>
    </rPh>
    <rPh sb="33" eb="35">
      <t>シュウニュウ</t>
    </rPh>
    <rPh sb="36" eb="38">
      <t>ショトク</t>
    </rPh>
    <rPh sb="40" eb="42">
      <t>ショウメイ</t>
    </rPh>
    <rPh sb="44" eb="46">
      <t>ショルイ</t>
    </rPh>
    <rPh sb="47" eb="49">
      <t>ゲンソク</t>
    </rPh>
    <rPh sb="52" eb="53">
      <t>モウ</t>
    </rPh>
    <rPh sb="53" eb="54">
      <t>コ</t>
    </rPh>
    <rPh sb="56" eb="58">
      <t>ゼンネン</t>
    </rPh>
    <rPh sb="59" eb="60">
      <t>ハル</t>
    </rPh>
    <rPh sb="61" eb="63">
      <t>ザイガク</t>
    </rPh>
    <rPh sb="63" eb="65">
      <t>サイヨウ</t>
    </rPh>
    <rPh sb="67" eb="69">
      <t>ゼンゼン</t>
    </rPh>
    <rPh sb="69" eb="70">
      <t>ネン</t>
    </rPh>
    <rPh sb="72" eb="73">
      <t>ガツ</t>
    </rPh>
    <rPh sb="76" eb="77">
      <t>ガツ</t>
    </rPh>
    <rPh sb="77" eb="78">
      <t>ブン</t>
    </rPh>
    <rPh sb="79" eb="81">
      <t>ヨウイ</t>
    </rPh>
    <rPh sb="85" eb="87">
      <t>バアイ</t>
    </rPh>
    <rPh sb="91" eb="92">
      <t>ガツ</t>
    </rPh>
    <rPh sb="95" eb="96">
      <t>ガツ</t>
    </rPh>
    <rPh sb="96" eb="97">
      <t>ブン</t>
    </rPh>
    <rPh sb="101" eb="103">
      <t>ワヤク</t>
    </rPh>
    <rPh sb="106" eb="109">
      <t>キョジュウチ</t>
    </rPh>
    <rPh sb="116" eb="117">
      <t>カカ</t>
    </rPh>
    <rPh sb="121" eb="123">
      <t>ゼンイン</t>
    </rPh>
    <rPh sb="123" eb="125">
      <t>テイシュツ</t>
    </rPh>
    <rPh sb="126" eb="128">
      <t>ヒツヨウ</t>
    </rPh>
    <rPh sb="138" eb="140">
      <t>テイシュツ</t>
    </rPh>
    <rPh sb="140" eb="141">
      <t>ズ</t>
    </rPh>
    <rPh sb="146" eb="148">
      <t>テイシュツ</t>
    </rPh>
    <rPh sb="157" eb="159">
      <t>ネンカン</t>
    </rPh>
    <rPh sb="160" eb="161">
      <t>トオ</t>
    </rPh>
    <rPh sb="163" eb="166">
      <t>ムシュウニュウ</t>
    </rPh>
    <rPh sb="169" eb="171">
      <t>バアイ</t>
    </rPh>
    <rPh sb="174" eb="176">
      <t>トウガイ</t>
    </rPh>
    <rPh sb="176" eb="178">
      <t>キカン</t>
    </rPh>
    <rPh sb="182" eb="185">
      <t>ムシュウニュウ</t>
    </rPh>
    <rPh sb="191" eb="192">
      <t>シメ</t>
    </rPh>
    <rPh sb="193" eb="195">
      <t>コウテキ</t>
    </rPh>
    <rPh sb="196" eb="199">
      <t>ショウメイショ</t>
    </rPh>
    <rPh sb="200" eb="202">
      <t>ヒツヨウ</t>
    </rPh>
    <phoneticPr fontId="2"/>
  </si>
  <si>
    <t>⑤本人、生計維持者あるいは生計維持者が扶養している親族に障がい者に該当する方がいる場合　（日本に居住している方）障害者手帳　（日本に居住していない方）障がい者であることを公的に証明する書類及びその和訳</t>
    <rPh sb="1" eb="3">
      <t>ホンニン</t>
    </rPh>
    <rPh sb="4" eb="6">
      <t>セイケイ</t>
    </rPh>
    <rPh sb="6" eb="8">
      <t>イジ</t>
    </rPh>
    <rPh sb="8" eb="9">
      <t>シャ</t>
    </rPh>
    <rPh sb="13" eb="15">
      <t>セイケイ</t>
    </rPh>
    <rPh sb="15" eb="17">
      <t>イジ</t>
    </rPh>
    <rPh sb="17" eb="18">
      <t>シャ</t>
    </rPh>
    <rPh sb="19" eb="21">
      <t>フヨウ</t>
    </rPh>
    <rPh sb="25" eb="27">
      <t>シンゾク</t>
    </rPh>
    <rPh sb="28" eb="29">
      <t>ショウ</t>
    </rPh>
    <rPh sb="31" eb="32">
      <t>シャ</t>
    </rPh>
    <rPh sb="33" eb="35">
      <t>ガイトウ</t>
    </rPh>
    <rPh sb="37" eb="38">
      <t>カタ</t>
    </rPh>
    <rPh sb="41" eb="43">
      <t>バアイ</t>
    </rPh>
    <rPh sb="45" eb="47">
      <t>ニホン</t>
    </rPh>
    <rPh sb="48" eb="50">
      <t>キョジュウ</t>
    </rPh>
    <rPh sb="54" eb="55">
      <t>カタ</t>
    </rPh>
    <rPh sb="56" eb="59">
      <t>ショウガイシャ</t>
    </rPh>
    <rPh sb="59" eb="61">
      <t>テチョウ</t>
    </rPh>
    <rPh sb="63" eb="65">
      <t>ニホン</t>
    </rPh>
    <rPh sb="66" eb="68">
      <t>キョジュウ</t>
    </rPh>
    <rPh sb="73" eb="74">
      <t>カタ</t>
    </rPh>
    <rPh sb="98" eb="100">
      <t>ワヤク</t>
    </rPh>
    <phoneticPr fontId="3"/>
  </si>
  <si>
    <t>　　なお、期限までにご提出いただけない場合、必要な書類がすべて確認できない場合は、奨学金の選考ができず不採用となります。</t>
    <rPh sb="22" eb="24">
      <t>ヒツヨウ</t>
    </rPh>
    <rPh sb="25" eb="27">
      <t>ショルイ</t>
    </rPh>
    <rPh sb="31" eb="33">
      <t>カクニン</t>
    </rPh>
    <rPh sb="37" eb="39">
      <t>バアイ</t>
    </rPh>
    <rPh sb="41" eb="44">
      <t>ショウガクキン</t>
    </rPh>
    <rPh sb="45" eb="47">
      <t>センコウ</t>
    </rPh>
    <rPh sb="51" eb="54">
      <t>フサイヨウ</t>
    </rPh>
    <phoneticPr fontId="2"/>
  </si>
  <si>
    <t>採用時の表記が適格認定のものになっていたのを修正。他言及個所は可変とした</t>
    <rPh sb="0" eb="3">
      <t>サイヨウジ</t>
    </rPh>
    <rPh sb="4" eb="6">
      <t>ヒョウキ</t>
    </rPh>
    <rPh sb="7" eb="11">
      <t>テキカクニンテイ</t>
    </rPh>
    <rPh sb="22" eb="24">
      <t>シュウセイ</t>
    </rPh>
    <rPh sb="25" eb="26">
      <t>ホカ</t>
    </rPh>
    <rPh sb="26" eb="30">
      <t>ゲンキュウカショ</t>
    </rPh>
    <rPh sb="31" eb="33">
      <t>カヘン</t>
    </rPh>
    <phoneticPr fontId="2"/>
  </si>
  <si>
    <t>f～o…特別控除対象配偶者（控除額は所得に応じて変化する。非課税限度に影響しない。）</t>
    <rPh sb="4" eb="6">
      <t>トクベツ</t>
    </rPh>
    <rPh sb="6" eb="8">
      <t>コウジョ</t>
    </rPh>
    <rPh sb="8" eb="10">
      <t>タイショウ</t>
    </rPh>
    <rPh sb="10" eb="13">
      <t>ハイグウシャ</t>
    </rPh>
    <rPh sb="14" eb="16">
      <t>コウジョ</t>
    </rPh>
    <rPh sb="16" eb="17">
      <t>ガク</t>
    </rPh>
    <rPh sb="18" eb="20">
      <t>ショトク</t>
    </rPh>
    <rPh sb="21" eb="22">
      <t>オウ</t>
    </rPh>
    <rPh sb="24" eb="26">
      <t>ヘンカ</t>
    </rPh>
    <rPh sb="29" eb="32">
      <t>ヒカゼイ</t>
    </rPh>
    <rPh sb="32" eb="34">
      <t>ゲンド</t>
    </rPh>
    <rPh sb="35" eb="37">
      <t>エイキョウ</t>
    </rPh>
    <phoneticPr fontId="2"/>
  </si>
  <si>
    <t>A、B、C…配偶者の所得が低ければ配偶者控除を受けることができる者（控除額は所得により減額される）</t>
    <rPh sb="6" eb="9">
      <t>ハイグウシャ</t>
    </rPh>
    <rPh sb="10" eb="12">
      <t>ショトク</t>
    </rPh>
    <rPh sb="13" eb="14">
      <t>ヒク</t>
    </rPh>
    <rPh sb="17" eb="20">
      <t>ハイグウシャ</t>
    </rPh>
    <rPh sb="20" eb="22">
      <t>コウジョ</t>
    </rPh>
    <rPh sb="23" eb="24">
      <t>ウ</t>
    </rPh>
    <rPh sb="32" eb="33">
      <t>シャ</t>
    </rPh>
    <rPh sb="34" eb="36">
      <t>コウジョ</t>
    </rPh>
    <rPh sb="36" eb="37">
      <t>ガク</t>
    </rPh>
    <rPh sb="38" eb="40">
      <t>ショトク</t>
    </rPh>
    <rPh sb="43" eb="45">
      <t>ゲンガク</t>
    </rPh>
    <phoneticPr fontId="2"/>
  </si>
  <si>
    <t>D…配偶者の所得が低くても配偶者控除を受けることができない者</t>
    <rPh sb="2" eb="5">
      <t>ハイグウシャ</t>
    </rPh>
    <rPh sb="6" eb="8">
      <t>ショトク</t>
    </rPh>
    <rPh sb="9" eb="10">
      <t>ヒク</t>
    </rPh>
    <rPh sb="13" eb="16">
      <t>ハイグウシャ</t>
    </rPh>
    <rPh sb="16" eb="18">
      <t>コウジョ</t>
    </rPh>
    <rPh sb="19" eb="20">
      <t>ウ</t>
    </rPh>
    <rPh sb="29" eb="30">
      <t>シャ</t>
    </rPh>
    <phoneticPr fontId="2"/>
  </si>
  <si>
    <t>e…控除対象配偶者/同一生計配偶者</t>
    <rPh sb="2" eb="4">
      <t>コウジョ</t>
    </rPh>
    <rPh sb="4" eb="6">
      <t>タイショウ</t>
    </rPh>
    <rPh sb="6" eb="9">
      <t>ハイグウシャ</t>
    </rPh>
    <rPh sb="10" eb="12">
      <t>ドウイツ</t>
    </rPh>
    <rPh sb="12" eb="14">
      <t>セイケイ</t>
    </rPh>
    <rPh sb="14" eb="17">
      <t>ハイグウシャ</t>
    </rPh>
    <phoneticPr fontId="2"/>
  </si>
  <si>
    <t>p…配偶者控除を受けることができる者にも同一生計配偶者にもならない者</t>
    <rPh sb="2" eb="5">
      <t>ハイグウシャ</t>
    </rPh>
    <rPh sb="5" eb="7">
      <t>コウジョ</t>
    </rPh>
    <rPh sb="8" eb="9">
      <t>ウ</t>
    </rPh>
    <rPh sb="17" eb="18">
      <t>シャ</t>
    </rPh>
    <rPh sb="20" eb="27">
      <t>ドウイツセイケイハイグウシャ</t>
    </rPh>
    <rPh sb="33" eb="34">
      <t>シャ</t>
    </rPh>
    <phoneticPr fontId="2"/>
  </si>
  <si>
    <t>・配偶者控除区分の説明</t>
    <rPh sb="1" eb="4">
      <t>ハイグウシャ</t>
    </rPh>
    <rPh sb="4" eb="6">
      <t>コウジョ</t>
    </rPh>
    <rPh sb="6" eb="8">
      <t>クブン</t>
    </rPh>
    <rPh sb="9" eb="11">
      <t>セツメイ</t>
    </rPh>
    <phoneticPr fontId="2"/>
  </si>
  <si>
    <t>早生まれ適用年度判定</t>
    <rPh sb="0" eb="2">
      <t>ハヤウ</t>
    </rPh>
    <rPh sb="4" eb="6">
      <t>テキヨウ</t>
    </rPh>
    <rPh sb="6" eb="8">
      <t>ネンド</t>
    </rPh>
    <rPh sb="8" eb="10">
      <t>ハンテイ</t>
    </rPh>
    <phoneticPr fontId="2"/>
  </si>
  <si>
    <t>本人年末年齢</t>
    <rPh sb="0" eb="2">
      <t>ホンニン</t>
    </rPh>
    <rPh sb="2" eb="4">
      <t>ネンマツ</t>
    </rPh>
    <rPh sb="4" eb="6">
      <t>ネンレイ</t>
    </rPh>
    <phoneticPr fontId="2"/>
  </si>
  <si>
    <t>早生まれ判定</t>
    <rPh sb="0" eb="2">
      <t>ハヤウ</t>
    </rPh>
    <rPh sb="4" eb="6">
      <t>ハンテイ</t>
    </rPh>
    <phoneticPr fontId="2"/>
  </si>
  <si>
    <t>早生まれ控除額</t>
    <rPh sb="0" eb="2">
      <t>ハヤウ</t>
    </rPh>
    <rPh sb="4" eb="6">
      <t>コウジョ</t>
    </rPh>
    <rPh sb="6" eb="7">
      <t>ガク</t>
    </rPh>
    <phoneticPr fontId="2"/>
  </si>
  <si>
    <t>支給額算定基準額(早生まれ適用後)</t>
    <rPh sb="0" eb="3">
      <t>シキュウガク</t>
    </rPh>
    <rPh sb="3" eb="5">
      <t>サンテイ</t>
    </rPh>
    <rPh sb="5" eb="7">
      <t>キジュン</t>
    </rPh>
    <rPh sb="7" eb="8">
      <t>ガク</t>
    </rPh>
    <rPh sb="9" eb="11">
      <t>ハヤウ</t>
    </rPh>
    <rPh sb="13" eb="15">
      <t>テキヨウ</t>
    </rPh>
    <rPh sb="15" eb="16">
      <t>ゴ</t>
    </rPh>
    <phoneticPr fontId="2"/>
  </si>
  <si>
    <t>年度更新、早生まれ控除対応</t>
    <rPh sb="0" eb="2">
      <t>ネンド</t>
    </rPh>
    <rPh sb="2" eb="4">
      <t>コウシン</t>
    </rPh>
    <rPh sb="5" eb="7">
      <t>ハヤウ</t>
    </rPh>
    <rPh sb="9" eb="11">
      <t>コウジョ</t>
    </rPh>
    <rPh sb="11" eb="13">
      <t>タイオウ</t>
    </rPh>
    <phoneticPr fontId="2"/>
  </si>
  <si>
    <t>本人_年齢</t>
  </si>
  <si>
    <t>本人_給与収入金額JPY</t>
  </si>
  <si>
    <t>本人_給与所得金額</t>
  </si>
  <si>
    <t>本人_年金収入金額JPY</t>
  </si>
  <si>
    <t>本人_年金所得金額</t>
  </si>
  <si>
    <t>本人_事業所得金額JPY</t>
  </si>
  <si>
    <t>本人_合計所得金額</t>
  </si>
  <si>
    <t>本人_配偶者有無</t>
  </si>
  <si>
    <t>本人_配偶者控除区分</t>
  </si>
  <si>
    <t>本人_配偶者（特別）控除額</t>
  </si>
  <si>
    <t>本人_扶養控除（一般）</t>
  </si>
  <si>
    <t>本人_扶養控除（特定）</t>
  </si>
  <si>
    <t>本人_扶養控除（老人）</t>
  </si>
  <si>
    <t>本人_扶養控除（同老）</t>
  </si>
  <si>
    <t>本人_障害者控除（一般）</t>
  </si>
  <si>
    <t>本人_障害者控除（特定）</t>
  </si>
  <si>
    <t>本人_障害者控除（同特）</t>
  </si>
  <si>
    <t>本人_寡婦控除（本人の場合は勤労学生控除）</t>
  </si>
  <si>
    <t>本人_寡婦特別控除</t>
  </si>
  <si>
    <t>本人_寡夫控除</t>
  </si>
  <si>
    <t>本人_基礎控除</t>
  </si>
  <si>
    <t>本人_扶養親族等の数</t>
  </si>
  <si>
    <t>本人_社会保険料等控除</t>
  </si>
  <si>
    <t>本人_非課税限度</t>
  </si>
  <si>
    <t>本人_非課税となる基準</t>
  </si>
  <si>
    <t>本人_所得控除合計額</t>
  </si>
  <si>
    <t>本人_課税標準額</t>
  </si>
  <si>
    <t>本人_算出税額</t>
  </si>
  <si>
    <t>本人_配偶者（特別）の差額</t>
  </si>
  <si>
    <t>本人_人的控除の差額</t>
  </si>
  <si>
    <t>本人_調整控除</t>
  </si>
  <si>
    <t>本人_調整額</t>
  </si>
  <si>
    <t>本人_支給額算定基準額</t>
  </si>
  <si>
    <t>維持者１_年齢</t>
  </si>
  <si>
    <t>維持者１_給与収入金額JPY</t>
  </si>
  <si>
    <t>維持者１_給与所得金額</t>
  </si>
  <si>
    <t>維持者１_年金収入金額JPY</t>
  </si>
  <si>
    <t>維持者１_年金所得金額</t>
  </si>
  <si>
    <t>維持者１_事業所得金額JPY</t>
  </si>
  <si>
    <t>維持者１_合計所得金額</t>
  </si>
  <si>
    <t>維持者１_配偶者有無</t>
  </si>
  <si>
    <t>維持者１_配偶者控除区分</t>
  </si>
  <si>
    <t>維持者１_配偶者（特別）控除額</t>
  </si>
  <si>
    <t>維持者１_扶養控除（一般）</t>
  </si>
  <si>
    <t>維持者１_扶養控除（特定）</t>
  </si>
  <si>
    <t>維持者１_扶養控除（老人）</t>
  </si>
  <si>
    <t>維持者１_扶養控除（同老）</t>
  </si>
  <si>
    <t>維持者１_障害者控除（一般）</t>
  </si>
  <si>
    <t>維持者１_障害者控除（特定）</t>
  </si>
  <si>
    <t>維持者１_障害者控除（同特）</t>
  </si>
  <si>
    <t>維持者１_寡婦控除（本人の場合は勤労学生控除）</t>
  </si>
  <si>
    <t>維持者１_寡婦特別控除</t>
  </si>
  <si>
    <t>維持者１_寡夫控除</t>
  </si>
  <si>
    <t>維持者１_基礎控除</t>
  </si>
  <si>
    <t>維持者１_扶養親族等の数</t>
  </si>
  <si>
    <t>維持者１_社会保険料等控除</t>
  </si>
  <si>
    <t>維持者１_非課税限度</t>
  </si>
  <si>
    <t>維持者１_非課税となる基準</t>
  </si>
  <si>
    <t>維持者１_所得控除合計額</t>
  </si>
  <si>
    <t>維持者１_課税標準額</t>
  </si>
  <si>
    <t>維持者１_算出税額</t>
  </si>
  <si>
    <t>維持者１_配偶者（特別）の差額</t>
  </si>
  <si>
    <t>維持者１_人的控除の差額</t>
  </si>
  <si>
    <t>維持者１_調整控除</t>
  </si>
  <si>
    <t>維持者１_調整額</t>
  </si>
  <si>
    <t>維持者１_支給額算定基準額</t>
  </si>
  <si>
    <t>維持者１_申込者本人該当区分：扶養控除（16未満）</t>
  </si>
  <si>
    <t>維持者１_申込者本人該当区分：扶養控除（一般）</t>
  </si>
  <si>
    <t>維持者１_申込者本人該当区分：扶養控除（特定）</t>
  </si>
  <si>
    <t>維持者１_申込者本人該当区分：障害者控除（一般）</t>
  </si>
  <si>
    <t>維持者１_申込者本人該当区分：障害者控除（特定）</t>
  </si>
  <si>
    <t>維持者１_申込者本人該当区分：障害者控除（同特）</t>
  </si>
  <si>
    <t>維持者１_給与・年金計</t>
  </si>
  <si>
    <t>維持者１_事業等所得</t>
  </si>
  <si>
    <t>維持者１_申込区分</t>
  </si>
  <si>
    <t>維持者１_申込年度</t>
  </si>
  <si>
    <t>維持者１_前年当年区分（0=前年 1=当年）</t>
  </si>
  <si>
    <t>維持者１_賦課期日</t>
  </si>
  <si>
    <t>維持者１_前年レートの年</t>
  </si>
  <si>
    <t>維持者１_当年レートの年</t>
  </si>
  <si>
    <t>維持者１_使用するレート</t>
  </si>
  <si>
    <t>維持者１_税制改正新旧判定</t>
  </si>
  <si>
    <t>維持者１_所得金額調整控除Ａ</t>
  </si>
  <si>
    <t>維持者１_所得金額調整控除Ｂ</t>
  </si>
  <si>
    <t>維持者１_早生まれ適用年度判定</t>
  </si>
  <si>
    <t>維持者１_本人年末年齢</t>
  </si>
  <si>
    <t>維持者１_本人生年月日</t>
  </si>
  <si>
    <t>維持者１_早生まれ判定</t>
  </si>
  <si>
    <t>維持者１_早生まれ控除額</t>
  </si>
  <si>
    <t>維持者１_支給額算定基準額(早生まれ適用後)</t>
  </si>
  <si>
    <t>維持者２_年齢</t>
  </si>
  <si>
    <t>維持者２_給与収入金額JPY</t>
  </si>
  <si>
    <t>維持者２_給与所得金額</t>
  </si>
  <si>
    <t>維持者２_年金収入金額JPY</t>
  </si>
  <si>
    <t>維持者２_年金所得金額</t>
  </si>
  <si>
    <t>維持者２_事業所得金額JPY</t>
  </si>
  <si>
    <t>維持者２_合計所得金額</t>
  </si>
  <si>
    <t>維持者２_配偶者有無</t>
  </si>
  <si>
    <t>維持者２_配偶者控除区分</t>
  </si>
  <si>
    <t>維持者２_配偶者（特別）控除額</t>
  </si>
  <si>
    <t>維持者２_扶養控除（一般）</t>
  </si>
  <si>
    <t>維持者２_扶養控除（特定）</t>
  </si>
  <si>
    <t>維持者２_扶養控除（老人）</t>
  </si>
  <si>
    <t>維持者２_扶養控除（同老）</t>
  </si>
  <si>
    <t>維持者２_障害者控除（一般）</t>
  </si>
  <si>
    <t>維持者２_障害者控除（特定）</t>
  </si>
  <si>
    <t>維持者２_障害者控除（同特）</t>
  </si>
  <si>
    <t>維持者２_寡婦控除（本人の場合は勤労学生控除）</t>
  </si>
  <si>
    <t>維持者２_寡婦特別控除</t>
  </si>
  <si>
    <t>維持者２_寡夫控除</t>
  </si>
  <si>
    <t>維持者２_基礎控除</t>
  </si>
  <si>
    <t>維持者２_扶養親族等の数</t>
  </si>
  <si>
    <t>維持者２_社会保険料等控除</t>
  </si>
  <si>
    <t>維持者２_非課税限度</t>
  </si>
  <si>
    <t>維持者２_非課税となる基準</t>
  </si>
  <si>
    <t>維持者２_所得控除合計額</t>
  </si>
  <si>
    <t>維持者２_課税標準額</t>
  </si>
  <si>
    <t>維持者２_算出税額</t>
  </si>
  <si>
    <t>維持者２_配偶者（特別）の差額</t>
  </si>
  <si>
    <t>維持者２_人的控除の差額</t>
  </si>
  <si>
    <t>維持者２_調整控除</t>
  </si>
  <si>
    <t>維持者２_調整額</t>
  </si>
  <si>
    <t>維持者２_支給額算定基準額</t>
  </si>
  <si>
    <t>維持者２_申込者本人該当区分：扶養控除（16未満）</t>
  </si>
  <si>
    <t>維持者２_申込者本人該当区分：扶養控除（一般）</t>
  </si>
  <si>
    <t>維持者２_申込者本人該当区分：扶養控除（特定）</t>
  </si>
  <si>
    <t>維持者２_申込者本人該当区分：障害者控除（一般）</t>
  </si>
  <si>
    <t>維持者２_申込者本人該当区分：障害者控除（特定）</t>
  </si>
  <si>
    <t>維持者２_申込者本人該当区分：障害者控除（同特）</t>
  </si>
  <si>
    <t>維持者２_給与・年金計</t>
  </si>
  <si>
    <t>維持者２_事業等所得</t>
  </si>
  <si>
    <t>維持者２_申込区分</t>
  </si>
  <si>
    <t>維持者２_申込年度</t>
  </si>
  <si>
    <t>維持者２_前年当年区分（0=前年 1=当年）</t>
  </si>
  <si>
    <t>維持者２_賦課期日</t>
  </si>
  <si>
    <t>維持者２_前年レートの年</t>
  </si>
  <si>
    <t>維持者２_当年レートの年</t>
  </si>
  <si>
    <t>維持者２_使用するレート</t>
  </si>
  <si>
    <t>維持者２_税制改正新旧判定</t>
  </si>
  <si>
    <t>維持者２_所得金額調整控除Ａ</t>
  </si>
  <si>
    <t>維持者２_所得金額調整控除Ｂ</t>
  </si>
  <si>
    <t>維持者２_早生まれ適用年度判定</t>
  </si>
  <si>
    <t>維持者２_本人年末年齢</t>
  </si>
  <si>
    <t>維持者２_本人生年月日</t>
  </si>
  <si>
    <t>維持者２_早生まれ判定</t>
  </si>
  <si>
    <t>維持者２_早生まれ控除額</t>
  </si>
  <si>
    <t>維持者２_支給額算定基準額(早生まれ適用後)</t>
  </si>
  <si>
    <t>申込受付番号・奨学生番号</t>
    <rPh sb="0" eb="2">
      <t>モウシコミ</t>
    </rPh>
    <rPh sb="2" eb="4">
      <t>ウケツケ</t>
    </rPh>
    <rPh sb="4" eb="6">
      <t>バンゴウ</t>
    </rPh>
    <rPh sb="7" eb="10">
      <t>ショウガクセイ</t>
    </rPh>
    <rPh sb="10" eb="12">
      <t>バンゴウ</t>
    </rPh>
    <phoneticPr fontId="2"/>
  </si>
  <si>
    <t>米ドル (USD)</t>
  </si>
  <si>
    <t>カナダ・ドル (CAD)</t>
  </si>
  <si>
    <t>中国元 (CNY)</t>
  </si>
  <si>
    <t>スウェーデン・クローネ (SEK)</t>
  </si>
  <si>
    <t>スイス・フラン (CHF)</t>
  </si>
  <si>
    <t>スターリング・ポンド (GBP)</t>
  </si>
  <si>
    <t>ユーロ (EUR)</t>
  </si>
  <si>
    <t>アラブ首長国連邦ディルハム (AED)</t>
  </si>
  <si>
    <t>アルゼンチン・ペソ (ARS)</t>
  </si>
  <si>
    <t>イスラエル・シェケル (ILS)</t>
  </si>
  <si>
    <t xml:space="preserve">イラン・リアル (IRR) </t>
  </si>
  <si>
    <t>インド・ルピー (INR)</t>
  </si>
  <si>
    <t>インドネシア・ルピア (IDR)</t>
  </si>
  <si>
    <t>オマーン・リアル (OMR)</t>
  </si>
  <si>
    <t>カタール・リアル (QAR)</t>
  </si>
  <si>
    <t>韓国ウォン (KRW)</t>
  </si>
  <si>
    <t>カンボジア・リエル (KHR)</t>
  </si>
  <si>
    <t>クウェート・ディナール (KWD)</t>
  </si>
  <si>
    <t>ケニア・シリング (KES)</t>
  </si>
  <si>
    <t>コロンビア・ペソ (COP)</t>
  </si>
  <si>
    <t>サウジアラビア・リアル (SAR)</t>
  </si>
  <si>
    <t>シンガポール・ドル(SGD)</t>
  </si>
  <si>
    <t>新台湾ドル (TWD)</t>
  </si>
  <si>
    <t>スリランカ・ルピー (LKR)</t>
  </si>
  <si>
    <t>セーシェル・ルピー (SCR)</t>
  </si>
  <si>
    <t>タイ・バーツ (THB)</t>
  </si>
  <si>
    <t>タヒチ・パシフィックフラン (XPF)</t>
  </si>
  <si>
    <t>チェコ・コルナ (CZK)</t>
  </si>
  <si>
    <t>チリ・ペソ (CLP)</t>
  </si>
  <si>
    <t>デンマーク・クローネ (DKK)</t>
  </si>
  <si>
    <t>トリニダード・トバゴ・ドル (TTD)</t>
  </si>
  <si>
    <t>トルコ・リラ (TRY)</t>
  </si>
  <si>
    <t>ナイジェリア・ナイラ (NGN)</t>
  </si>
  <si>
    <t>ニュージーランド・ドル (NZD)</t>
  </si>
  <si>
    <t>ノルウェー・クローネ (NOK)</t>
  </si>
  <si>
    <t>パキスタン・ルピー (PKR)</t>
  </si>
  <si>
    <t>バヌアツ・バツ (VUV)</t>
  </si>
  <si>
    <t>パプアニューギニア・キナ (PGK)</t>
  </si>
  <si>
    <t>バーレーン・ディナール (BHD)</t>
  </si>
  <si>
    <t>ハンガリー・フォリント (HUF)</t>
  </si>
  <si>
    <t>バングラデシュ・タカ (BDT)</t>
  </si>
  <si>
    <t>フィジー・ドル (FJD)</t>
  </si>
  <si>
    <t>フィリピン・ペソ (PHP)</t>
  </si>
  <si>
    <t>ブラジル・レアル (BRL)</t>
  </si>
  <si>
    <t>ブルネイ・ドル (BND)</t>
  </si>
  <si>
    <t>ベトナム・ドン (VND)</t>
  </si>
  <si>
    <t>ベネズエラ・ボリーバル (VES)</t>
  </si>
  <si>
    <t>ペルー・ヌエボ・ソル (PEN)</t>
  </si>
  <si>
    <t>ポーランド・ズロチ (PLN)</t>
  </si>
  <si>
    <t>香港ドル (HKD)</t>
  </si>
  <si>
    <t>マレーシア・リンギット (MYR)</t>
  </si>
  <si>
    <t>南アフリカ・ラント (ZAR)</t>
  </si>
  <si>
    <t>ミャンマー・チャット (MMK)</t>
  </si>
  <si>
    <t>メキシコ・ペソ (MXN)</t>
  </si>
  <si>
    <t>モーリシャス・ルピー (MUR)</t>
  </si>
  <si>
    <t>モロッコ・ディルハム (MAD)</t>
  </si>
  <si>
    <t>ヨルダン・ディナール (JOD)</t>
  </si>
  <si>
    <t>ラオス・キップ (LAK)</t>
  </si>
  <si>
    <t>ルーマニア・レイ (RON)</t>
  </si>
  <si>
    <t>ルワンダ・フラン (RWF)</t>
  </si>
  <si>
    <t>ロシア・ルーブル (RUB)</t>
  </si>
  <si>
    <t>0.730</t>
  </si>
  <si>
    <t>↓貼付枠</t>
    <rPh sb="1" eb="4">
      <t>ハリツケワク</t>
    </rPh>
    <phoneticPr fontId="2"/>
  </si>
  <si>
    <t>年齢を参照している計算式の修正</t>
    <rPh sb="0" eb="2">
      <t>ネンレイ</t>
    </rPh>
    <rPh sb="3" eb="5">
      <t>サンショウ</t>
    </rPh>
    <rPh sb="9" eb="12">
      <t>ケイサンシキ</t>
    </rPh>
    <rPh sb="13" eb="15">
      <t>シュウセイ</t>
    </rPh>
    <phoneticPr fontId="2"/>
  </si>
  <si>
    <t>報告省令レート（令和5年1月分）</t>
  </si>
  <si>
    <t>[令和5年1月中において適用]</t>
  </si>
  <si>
    <t>0.744</t>
  </si>
  <si>
    <t>0.140</t>
  </si>
  <si>
    <t>0.0938</t>
  </si>
  <si>
    <t>1.04</t>
  </si>
  <si>
    <t>1.18</t>
  </si>
  <si>
    <t>1.02</t>
  </si>
  <si>
    <t>0.272</t>
  </si>
  <si>
    <t>0.00617</t>
  </si>
  <si>
    <t>0.288</t>
  </si>
  <si>
    <t>0.0000238</t>
  </si>
  <si>
    <t>0.0123</t>
  </si>
  <si>
    <t>0.00639</t>
  </si>
  <si>
    <t>0.661</t>
  </si>
  <si>
    <t>0.0738</t>
  </si>
  <si>
    <t>0.0242</t>
  </si>
  <si>
    <t>3.24</t>
  </si>
  <si>
    <t>0.00820</t>
  </si>
  <si>
    <t>0.0203</t>
  </si>
  <si>
    <t>0.266</t>
  </si>
  <si>
    <t>0.722</t>
  </si>
  <si>
    <t>3.18</t>
  </si>
  <si>
    <t>0.0727</t>
  </si>
  <si>
    <t>2.75</t>
  </si>
  <si>
    <t>0.851</t>
  </si>
  <si>
    <t>0.0419</t>
  </si>
  <si>
    <t>0.109</t>
  </si>
  <si>
    <t>0.137</t>
  </si>
  <si>
    <t>0.148</t>
  </si>
  <si>
    <t>0.0538</t>
  </si>
  <si>
    <t>0.00225</t>
  </si>
  <si>
    <t>0.607</t>
  </si>
  <si>
    <t>0.0987</t>
  </si>
  <si>
    <t>0.00449</t>
  </si>
  <si>
    <t>0.826</t>
  </si>
  <si>
    <t>0.284</t>
  </si>
  <si>
    <t>2.65</t>
  </si>
  <si>
    <t>0.251</t>
  </si>
  <si>
    <t>0.977</t>
  </si>
  <si>
    <t>0.443</t>
  </si>
  <si>
    <t>0.0174</t>
  </si>
  <si>
    <t>0.189</t>
  </si>
  <si>
    <t>0.00403</t>
  </si>
  <si>
    <t>0.108</t>
  </si>
  <si>
    <t>0.258</t>
  </si>
  <si>
    <t>0.217</t>
  </si>
  <si>
    <t>0.128</t>
  </si>
  <si>
    <t>0.0573</t>
  </si>
  <si>
    <t>0.000476</t>
  </si>
  <si>
    <t>0.0514</t>
  </si>
  <si>
    <t>0.0225</t>
  </si>
  <si>
    <t>0.0927</t>
  </si>
  <si>
    <t>1.41</t>
  </si>
  <si>
    <t>0.00583</t>
  </si>
  <si>
    <t>0.208</t>
  </si>
  <si>
    <t>0.0946</t>
  </si>
  <si>
    <t>0.0164</t>
  </si>
  <si>
    <t>（令和4年11月中における実勢相場の平均値）</t>
  </si>
  <si>
    <t>年度更新、貸与基準見直し対応</t>
    <rPh sb="0" eb="2">
      <t>ネンド</t>
    </rPh>
    <rPh sb="2" eb="4">
      <t>コウシン</t>
    </rPh>
    <rPh sb="5" eb="7">
      <t>タイヨ</t>
    </rPh>
    <rPh sb="7" eb="9">
      <t>キジュン</t>
    </rPh>
    <rPh sb="9" eb="11">
      <t>ミナオ</t>
    </rPh>
    <rPh sb="12" eb="14">
      <t>タイオウ</t>
    </rPh>
    <phoneticPr fontId="2"/>
  </si>
  <si>
    <t>ひとり親控除</t>
    <rPh sb="3" eb="4">
      <t>オヤ</t>
    </rPh>
    <rPh sb="4" eb="6">
      <t>コウジョ</t>
    </rPh>
    <phoneticPr fontId="2"/>
  </si>
  <si>
    <t>子の数</t>
    <rPh sb="0" eb="1">
      <t>コ</t>
    </rPh>
    <rPh sb="2" eb="3">
      <t>カズ</t>
    </rPh>
    <phoneticPr fontId="2"/>
  </si>
  <si>
    <t>ひとり親該当</t>
    <rPh sb="3" eb="4">
      <t>オヤ</t>
    </rPh>
    <rPh sb="4" eb="6">
      <t>ガイトウ</t>
    </rPh>
    <phoneticPr fontId="2"/>
  </si>
  <si>
    <t>貸与基準見直し年度判定</t>
    <rPh sb="0" eb="2">
      <t>タイヨ</t>
    </rPh>
    <rPh sb="2" eb="4">
      <t>キジュン</t>
    </rPh>
    <rPh sb="4" eb="6">
      <t>ミナオ</t>
    </rPh>
    <rPh sb="7" eb="9">
      <t>ネンド</t>
    </rPh>
    <rPh sb="9" eb="11">
      <t>ハンテイ</t>
    </rPh>
    <phoneticPr fontId="2"/>
  </si>
  <si>
    <t>D(子)</t>
    <rPh sb="2" eb="3">
      <t>コ</t>
    </rPh>
    <phoneticPr fontId="2"/>
  </si>
  <si>
    <t>E(ひ)</t>
    <phoneticPr fontId="2"/>
  </si>
  <si>
    <t>維持者１_控除前貸与額算定基準額</t>
    <rPh sb="0" eb="2">
      <t>イジ</t>
    </rPh>
    <rPh sb="2" eb="3">
      <t>シャ</t>
    </rPh>
    <rPh sb="5" eb="7">
      <t>コウジョ</t>
    </rPh>
    <rPh sb="7" eb="8">
      <t>マエ</t>
    </rPh>
    <rPh sb="8" eb="16">
      <t>タイヨガクサンテイキジュンガク</t>
    </rPh>
    <phoneticPr fontId="2"/>
  </si>
  <si>
    <t>維持者２_控除前貸与額算定基準額</t>
    <rPh sb="0" eb="2">
      <t>イジ</t>
    </rPh>
    <rPh sb="2" eb="3">
      <t>シャ</t>
    </rPh>
    <rPh sb="5" eb="7">
      <t>コウジョ</t>
    </rPh>
    <rPh sb="7" eb="8">
      <t>マエ</t>
    </rPh>
    <rPh sb="8" eb="16">
      <t>タイヨガクサンテイキジュンガク</t>
    </rPh>
    <phoneticPr fontId="2"/>
  </si>
  <si>
    <t>子の数</t>
    <rPh sb="0" eb="1">
      <t>コ</t>
    </rPh>
    <rPh sb="2" eb="3">
      <t>カズ</t>
    </rPh>
    <phoneticPr fontId="2"/>
  </si>
  <si>
    <t>ひとり親該当</t>
    <rPh sb="3" eb="4">
      <t>オヤ</t>
    </rPh>
    <rPh sb="4" eb="6">
      <t>ガイトウ</t>
    </rPh>
    <phoneticPr fontId="2"/>
  </si>
  <si>
    <t>控除前貸与額算定基準額（早生まれ適用後）</t>
    <rPh sb="0" eb="2">
      <t>コウジョ</t>
    </rPh>
    <rPh sb="2" eb="3">
      <t>マエ</t>
    </rPh>
    <rPh sb="3" eb="11">
      <t>タイヨガクサンテイキジュンガク</t>
    </rPh>
    <rPh sb="12" eb="14">
      <t>ハヤウ</t>
    </rPh>
    <rPh sb="16" eb="18">
      <t>テキヨウ</t>
    </rPh>
    <rPh sb="18" eb="19">
      <t>ゴ</t>
    </rPh>
    <phoneticPr fontId="2"/>
  </si>
  <si>
    <t>勤労学生控除の条件を修正</t>
    <rPh sb="0" eb="6">
      <t>キンロウガクセイコウジョ</t>
    </rPh>
    <rPh sb="7" eb="9">
      <t>ジョウケン</t>
    </rPh>
    <rPh sb="10" eb="12">
      <t>シュウセイ</t>
    </rPh>
    <phoneticPr fontId="2"/>
  </si>
  <si>
    <t>前年レートの計算式、高所得層の給与所得計算方法の修正</t>
    <rPh sb="0" eb="2">
      <t>ゼンネン</t>
    </rPh>
    <rPh sb="6" eb="9">
      <t>ケイサンシキ</t>
    </rPh>
    <rPh sb="10" eb="13">
      <t>コウショトク</t>
    </rPh>
    <rPh sb="13" eb="14">
      <t>ソウ</t>
    </rPh>
    <rPh sb="15" eb="17">
      <t>キュウヨ</t>
    </rPh>
    <rPh sb="17" eb="19">
      <t>ショトク</t>
    </rPh>
    <rPh sb="19" eb="21">
      <t>ケイサン</t>
    </rPh>
    <rPh sb="21" eb="23">
      <t>ホウホウ</t>
    </rPh>
    <rPh sb="24" eb="26">
      <t>シュウセイ</t>
    </rPh>
    <phoneticPr fontId="2"/>
  </si>
  <si>
    <t>報告省令レート（令和6年1月分）</t>
  </si>
  <si>
    <t>[令和6年1月中において適用]</t>
  </si>
  <si>
    <t>0.0937</t>
  </si>
  <si>
    <t>1.12</t>
  </si>
  <si>
    <t>1.24</t>
  </si>
  <si>
    <t>1.08</t>
  </si>
  <si>
    <t>0.00283</t>
  </si>
  <si>
    <t>0.263</t>
  </si>
  <si>
    <t>0.00000230</t>
  </si>
  <si>
    <t>0.0120</t>
  </si>
  <si>
    <t>0.00642</t>
  </si>
  <si>
    <t>0.650</t>
  </si>
  <si>
    <t>0.274</t>
  </si>
  <si>
    <t>0.0766</t>
  </si>
  <si>
    <t>0.0243</t>
  </si>
  <si>
    <t>0.00657</t>
  </si>
  <si>
    <t>0.0248</t>
  </si>
  <si>
    <t>0.267</t>
  </si>
  <si>
    <t>0.742</t>
  </si>
  <si>
    <t>3.14</t>
  </si>
  <si>
    <t>0.305</t>
  </si>
  <si>
    <t>0.0728</t>
  </si>
  <si>
    <t>2.82</t>
  </si>
  <si>
    <t>0.900</t>
  </si>
  <si>
    <t>0.0442</t>
  </si>
  <si>
    <t>0.113</t>
  </si>
  <si>
    <t>0.145</t>
  </si>
  <si>
    <t>0.0349</t>
  </si>
  <si>
    <t>0.00122</t>
  </si>
  <si>
    <t>0.600</t>
  </si>
  <si>
    <t>0.0917</t>
  </si>
  <si>
    <t>0.00350</t>
  </si>
  <si>
    <t>0.823</t>
  </si>
  <si>
    <t>0.269</t>
  </si>
  <si>
    <t>0.285</t>
  </si>
  <si>
    <t>0.905</t>
  </si>
  <si>
    <t>0.440</t>
  </si>
  <si>
    <t>0.0179</t>
  </si>
  <si>
    <t>0.204</t>
  </si>
  <si>
    <t>0.00411</t>
  </si>
  <si>
    <t>0.0283</t>
  </si>
  <si>
    <t>0.246</t>
  </si>
  <si>
    <t>0.213</t>
  </si>
  <si>
    <t>0.0539</t>
  </si>
  <si>
    <t>0.0575</t>
  </si>
  <si>
    <t>0.0985</t>
  </si>
  <si>
    <t>0.00483</t>
  </si>
  <si>
    <t>0.218</t>
  </si>
  <si>
    <t>0.0809</t>
  </si>
  <si>
    <t>0.0111</t>
  </si>
  <si>
    <t>（令和5年11月中における実勢相場の平均値）</t>
  </si>
  <si>
    <t>年度更新</t>
    <rPh sb="0" eb="2">
      <t>ネンド</t>
    </rPh>
    <rPh sb="2" eb="4">
      <t>コウシン</t>
    </rPh>
    <phoneticPr fontId="2"/>
  </si>
  <si>
    <t>税情報に準ずる子の数に老人を追加する修正</t>
    <rPh sb="0" eb="1">
      <t>ゼイ</t>
    </rPh>
    <rPh sb="1" eb="3">
      <t>ジョウホウ</t>
    </rPh>
    <rPh sb="4" eb="5">
      <t>ジュン</t>
    </rPh>
    <rPh sb="7" eb="8">
      <t>コ</t>
    </rPh>
    <rPh sb="9" eb="10">
      <t>カズ</t>
    </rPh>
    <rPh sb="11" eb="13">
      <t>ロウジン</t>
    </rPh>
    <rPh sb="14" eb="16">
      <t>ツイカ</t>
    </rPh>
    <rPh sb="18" eb="20">
      <t>シュウセイ</t>
    </rPh>
    <phoneticPr fontId="2"/>
  </si>
  <si>
    <t>大学院見直し対応</t>
    <rPh sb="0" eb="5">
      <t>ダイガクインミナオ</t>
    </rPh>
    <rPh sb="6" eb="8">
      <t>タイオウ</t>
    </rPh>
    <phoneticPr fontId="2"/>
  </si>
  <si>
    <t>大学院予約採用</t>
    <rPh sb="0" eb="3">
      <t>ダイガクイン</t>
    </rPh>
    <rPh sb="3" eb="5">
      <t>ヨヤク</t>
    </rPh>
    <rPh sb="5" eb="7">
      <t>サイヨウ</t>
    </rPh>
    <phoneticPr fontId="2"/>
  </si>
  <si>
    <t>春の大学院在学採用</t>
    <rPh sb="0" eb="1">
      <t>ハル</t>
    </rPh>
    <rPh sb="2" eb="5">
      <t>ダイガクイン</t>
    </rPh>
    <rPh sb="5" eb="7">
      <t>ザイガク</t>
    </rPh>
    <rPh sb="7" eb="9">
      <t>サイヨウ</t>
    </rPh>
    <phoneticPr fontId="2"/>
  </si>
  <si>
    <t>秋の大学院在学採用</t>
    <rPh sb="0" eb="1">
      <t>アキ</t>
    </rPh>
    <rPh sb="2" eb="5">
      <t>ダイガクイン</t>
    </rPh>
    <rPh sb="5" eb="7">
      <t>ザイガク</t>
    </rPh>
    <rPh sb="7" eb="9">
      <t>サイヨウ</t>
    </rPh>
    <phoneticPr fontId="2"/>
  </si>
  <si>
    <t>大学院申込</t>
    <rPh sb="0" eb="3">
      <t>ダイガクイン</t>
    </rPh>
    <rPh sb="3" eb="5">
      <t>モウシコミ</t>
    </rPh>
    <phoneticPr fontId="2"/>
  </si>
  <si>
    <t>ひとり親でない</t>
  </si>
  <si>
    <t>※10以降は生計維持者に関する情報の入力になりますが、大学院の申し込みの場合、申込者本人及び申込者本人の配偶者</t>
    <rPh sb="6" eb="8">
      <t>セイケイ</t>
    </rPh>
    <rPh sb="8" eb="10">
      <t>イジ</t>
    </rPh>
    <rPh sb="10" eb="11">
      <t>シャ</t>
    </rPh>
    <rPh sb="12" eb="13">
      <t>カン</t>
    </rPh>
    <rPh sb="15" eb="17">
      <t>ジョウホウ</t>
    </rPh>
    <rPh sb="18" eb="20">
      <t>ニュウリョク</t>
    </rPh>
    <rPh sb="27" eb="30">
      <t>ダイガクインノモ</t>
    </rPh>
    <rPh sb="31" eb="38">
      <t>バアイ</t>
    </rPh>
    <phoneticPr fontId="2"/>
  </si>
  <si>
    <t>　に関する入力になります。以下の説明の「生計維持者」は「本人又は配偶者」に読み替えてください。</t>
    <rPh sb="13" eb="15">
      <t>イカ</t>
    </rPh>
    <rPh sb="16" eb="18">
      <t>セツメイ</t>
    </rPh>
    <rPh sb="20" eb="25">
      <t>セイケイイジシャ</t>
    </rPh>
    <rPh sb="28" eb="30">
      <t>ホンニン</t>
    </rPh>
    <rPh sb="30" eb="31">
      <t>マタ</t>
    </rPh>
    <rPh sb="32" eb="35">
      <t>ハイグウシャ</t>
    </rPh>
    <rPh sb="37" eb="38">
      <t>ヨ</t>
    </rPh>
    <rPh sb="39" eb="40">
      <t>カ</t>
    </rPh>
    <phoneticPr fontId="2"/>
  </si>
  <si>
    <t>06～09.05で「はい」を選んだ場合のみ表示します。得た収入が給与収入だった場合、06でその収入の通貨を選択し、07でその収入金額を入力します。得た収入が事業所得等だった場合、08でその所得の通貨を選択し、09でその所得金額を入力します。
※大学院の申し込みの場合、01～09は表示されません。</t>
    <rPh sb="109" eb="113">
      <t>ショトクキンガク</t>
    </rPh>
    <rPh sb="114" eb="116">
      <t>ニュウリョク</t>
    </rPh>
    <rPh sb="122" eb="125">
      <t>ダイガクイン</t>
    </rPh>
    <rPh sb="126" eb="127">
      <t>モウ</t>
    </rPh>
    <rPh sb="128" eb="129">
      <t>コ</t>
    </rPh>
    <rPh sb="131" eb="133">
      <t>バアイ</t>
    </rPh>
    <rPh sb="140" eb="142">
      <t>ヒョウジ</t>
    </rPh>
    <phoneticPr fontId="2"/>
  </si>
  <si>
    <t>12.11で「はい」を選択した場合のみ出現します（大学院では出現しません）。基本的に「はい」を選択してください。本人の両親がいずれも死去している場合等で、父母でない方が生計維持者である場合のみ、配偶者がいる場合は「いいえ」を選択してください。</t>
    <rPh sb="25" eb="28">
      <t>ダイガクイン</t>
    </rPh>
    <rPh sb="30" eb="32">
      <t>シュツゲン</t>
    </rPh>
    <phoneticPr fontId="2"/>
  </si>
  <si>
    <t>18.～29.生計維持者それぞれ（大学院を除き、生計維持者２がおらず、生計維持者１に配偶者がいる場合は、加えて配偶者）について、給与収入、公的年金等の老齢年金の収入、それ以外の所得のそれぞれの通貨・金額を入力します。いずれも、申込区分に基づき申告いただく年の１月１日～12月31日に得た収入（所得）の合算額とします。ただし、12か月分の提出が困難な場合は、10月～12月分の収入（所得）の合算額の４倍を入力し、10月～12月分の証明を提出することでこれに代えることができます。
・給与でない所得（事業所得、不動産所得、譲渡所得、配当所得等）を給与収入金額に含めることはできません。
・「公的年金等」は老齢年金を指します。遺族年金、障害年金のような制度は含みません。
・「給与・年金以外の所得」には、事業所得、不動産所得、譲渡所得、配当所得等の合計額を入力します。</t>
    <rPh sb="7" eb="9">
      <t>セイケイ</t>
    </rPh>
    <rPh sb="9" eb="11">
      <t>イジ</t>
    </rPh>
    <rPh sb="11" eb="12">
      <t>シャ</t>
    </rPh>
    <rPh sb="17" eb="20">
      <t>ダイガクイン</t>
    </rPh>
    <rPh sb="21" eb="22">
      <t>ノゾ</t>
    </rPh>
    <rPh sb="24" eb="26">
      <t>セイケイ</t>
    </rPh>
    <rPh sb="26" eb="28">
      <t>イジ</t>
    </rPh>
    <rPh sb="28" eb="29">
      <t>シャ</t>
    </rPh>
    <rPh sb="35" eb="37">
      <t>セイケイ</t>
    </rPh>
    <rPh sb="37" eb="39">
      <t>イジ</t>
    </rPh>
    <rPh sb="39" eb="40">
      <t>シャ</t>
    </rPh>
    <rPh sb="42" eb="45">
      <t>ハイグウシャ</t>
    </rPh>
    <rPh sb="48" eb="50">
      <t>バアイ</t>
    </rPh>
    <rPh sb="52" eb="53">
      <t>クワ</t>
    </rPh>
    <rPh sb="55" eb="58">
      <t>ハイグウシャ</t>
    </rPh>
    <rPh sb="64" eb="66">
      <t>キュウヨ</t>
    </rPh>
    <rPh sb="66" eb="68">
      <t>シュウニュウ</t>
    </rPh>
    <rPh sb="69" eb="71">
      <t>コウテキ</t>
    </rPh>
    <rPh sb="71" eb="73">
      <t>ネンキン</t>
    </rPh>
    <rPh sb="73" eb="74">
      <t>トウ</t>
    </rPh>
    <rPh sb="75" eb="77">
      <t>ロウレイ</t>
    </rPh>
    <rPh sb="77" eb="79">
      <t>ネンキン</t>
    </rPh>
    <rPh sb="80" eb="82">
      <t>シュウニュウ</t>
    </rPh>
    <rPh sb="85" eb="87">
      <t>イガイ</t>
    </rPh>
    <rPh sb="88" eb="90">
      <t>ショトク</t>
    </rPh>
    <rPh sb="96" eb="98">
      <t>ツウカ</t>
    </rPh>
    <rPh sb="99" eb="101">
      <t>キンガク</t>
    </rPh>
    <rPh sb="102" eb="104">
      <t>ニュウリョク</t>
    </rPh>
    <rPh sb="113" eb="115">
      <t>モウシコ</t>
    </rPh>
    <rPh sb="115" eb="117">
      <t>クブン</t>
    </rPh>
    <rPh sb="118" eb="119">
      <t>モト</t>
    </rPh>
    <rPh sb="121" eb="123">
      <t>シンコク</t>
    </rPh>
    <rPh sb="130" eb="131">
      <t>ガツ</t>
    </rPh>
    <rPh sb="132" eb="133">
      <t>ニチ</t>
    </rPh>
    <rPh sb="136" eb="137">
      <t>ガツ</t>
    </rPh>
    <rPh sb="139" eb="140">
      <t>ニチ</t>
    </rPh>
    <rPh sb="141" eb="142">
      <t>エ</t>
    </rPh>
    <rPh sb="143" eb="145">
      <t>シュウニュウ</t>
    </rPh>
    <rPh sb="146" eb="148">
      <t>ショトク</t>
    </rPh>
    <rPh sb="150" eb="152">
      <t>ガッサン</t>
    </rPh>
    <rPh sb="152" eb="153">
      <t>ガク</t>
    </rPh>
    <rPh sb="165" eb="167">
      <t>ゲツブン</t>
    </rPh>
    <rPh sb="168" eb="170">
      <t>テイシュツ</t>
    </rPh>
    <rPh sb="171" eb="173">
      <t>コンナン</t>
    </rPh>
    <rPh sb="174" eb="176">
      <t>バアイ</t>
    </rPh>
    <rPh sb="180" eb="181">
      <t>ガツ</t>
    </rPh>
    <rPh sb="184" eb="186">
      <t>ガツブン</t>
    </rPh>
    <rPh sb="187" eb="189">
      <t>シュウニュウ</t>
    </rPh>
    <rPh sb="190" eb="192">
      <t>ショトク</t>
    </rPh>
    <rPh sb="194" eb="196">
      <t>ガッサン</t>
    </rPh>
    <rPh sb="196" eb="197">
      <t>ガク</t>
    </rPh>
    <rPh sb="199" eb="200">
      <t>バイ</t>
    </rPh>
    <rPh sb="201" eb="203">
      <t>ニュウリョク</t>
    </rPh>
    <rPh sb="207" eb="208">
      <t>ガツ</t>
    </rPh>
    <rPh sb="211" eb="213">
      <t>ガツブン</t>
    </rPh>
    <rPh sb="227" eb="228">
      <t>カ</t>
    </rPh>
    <rPh sb="240" eb="242">
      <t>キュウヨ</t>
    </rPh>
    <rPh sb="245" eb="247">
      <t>ショトク</t>
    </rPh>
    <rPh sb="248" eb="250">
      <t>ジギョウ</t>
    </rPh>
    <rPh sb="250" eb="252">
      <t>ショトク</t>
    </rPh>
    <rPh sb="253" eb="256">
      <t>フドウサン</t>
    </rPh>
    <rPh sb="256" eb="258">
      <t>ショトク</t>
    </rPh>
    <rPh sb="259" eb="261">
      <t>ジョウト</t>
    </rPh>
    <rPh sb="261" eb="263">
      <t>ショトク</t>
    </rPh>
    <rPh sb="264" eb="266">
      <t>ハイトウ</t>
    </rPh>
    <rPh sb="266" eb="268">
      <t>ショトク</t>
    </rPh>
    <rPh sb="268" eb="269">
      <t>トウ</t>
    </rPh>
    <rPh sb="271" eb="273">
      <t>キュウヨ</t>
    </rPh>
    <rPh sb="273" eb="275">
      <t>シュウニュウ</t>
    </rPh>
    <rPh sb="275" eb="277">
      <t>キンガク</t>
    </rPh>
    <rPh sb="278" eb="279">
      <t>フク</t>
    </rPh>
    <rPh sb="293" eb="295">
      <t>コウテキ</t>
    </rPh>
    <rPh sb="295" eb="297">
      <t>ネンキン</t>
    </rPh>
    <rPh sb="297" eb="298">
      <t>トウ</t>
    </rPh>
    <rPh sb="300" eb="302">
      <t>ロウレイ</t>
    </rPh>
    <rPh sb="302" eb="304">
      <t>ネンキン</t>
    </rPh>
    <rPh sb="305" eb="306">
      <t>サ</t>
    </rPh>
    <rPh sb="310" eb="312">
      <t>イゾク</t>
    </rPh>
    <rPh sb="312" eb="314">
      <t>ネンキン</t>
    </rPh>
    <rPh sb="315" eb="317">
      <t>ショウガイ</t>
    </rPh>
    <rPh sb="317" eb="319">
      <t>ネンキン</t>
    </rPh>
    <rPh sb="323" eb="325">
      <t>セイド</t>
    </rPh>
    <rPh sb="326" eb="327">
      <t>フク</t>
    </rPh>
    <rPh sb="335" eb="337">
      <t>キュウヨ</t>
    </rPh>
    <rPh sb="338" eb="340">
      <t>ネンキン</t>
    </rPh>
    <rPh sb="340" eb="342">
      <t>イガイ</t>
    </rPh>
    <rPh sb="343" eb="345">
      <t>ショトク</t>
    </rPh>
    <rPh sb="349" eb="351">
      <t>ジギョウ</t>
    </rPh>
    <rPh sb="351" eb="353">
      <t>ショトク</t>
    </rPh>
    <rPh sb="354" eb="357">
      <t>フドウサン</t>
    </rPh>
    <rPh sb="357" eb="359">
      <t>ショトク</t>
    </rPh>
    <rPh sb="360" eb="362">
      <t>ジョウト</t>
    </rPh>
    <rPh sb="362" eb="364">
      <t>ショトク</t>
    </rPh>
    <rPh sb="365" eb="367">
      <t>ハイトウ</t>
    </rPh>
    <rPh sb="367" eb="369">
      <t>ショトク</t>
    </rPh>
    <rPh sb="369" eb="370">
      <t>トウ</t>
    </rPh>
    <rPh sb="371" eb="373">
      <t>ゴウケイ</t>
    </rPh>
    <rPh sb="373" eb="374">
      <t>ガク</t>
    </rPh>
    <rPh sb="375" eb="377">
      <t>ニュウリョク</t>
    </rPh>
    <phoneticPr fontId="2"/>
  </si>
  <si>
    <t>大学院の提出書類からひとり親に関する書類の〇を削除</t>
    <rPh sb="0" eb="3">
      <t>ダイガクイン</t>
    </rPh>
    <rPh sb="4" eb="6">
      <t>テイシュツ</t>
    </rPh>
    <rPh sb="6" eb="8">
      <t>ショルイ</t>
    </rPh>
    <rPh sb="13" eb="14">
      <t>オヤ</t>
    </rPh>
    <rPh sb="15" eb="16">
      <t>カン</t>
    </rPh>
    <rPh sb="18" eb="20">
      <t>ショルイ</t>
    </rPh>
    <rPh sb="23" eb="25">
      <t>サクジョ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</si>
</sst>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 @"/>
    <numFmt numFmtId="177" formatCode="#,##0;[Red]#,##0"/>
    <numFmt numFmtId="178" formatCode="#,##0.00;[Red]#,##0.00"/>
    <numFmt numFmtId="179" formatCode="yyyy&quot;.&quot;mm"/>
  </numFmts>
  <fonts count="42" x14ac:knownFonts="1">
    <font>
      <sz val="11"/>
      <color theme="1"/>
      <name val="ＭＳ Ｐゴシック"/>
      <family val="2"/>
      <scheme val="minor"/>
    </font>
    <font>
      <sz val="11"/>
      <color theme="1"/>
      <name val="ＭＳ Ｐゴシック"/>
      <family val="2"/>
      <scheme val="minor"/>
    </font>
    <font>
      <sz val="6"/>
      <name val="ＭＳ Ｐゴシック"/>
      <family val="3"/>
      <charset val="128"/>
      <scheme val="minor"/>
    </font>
    <font>
      <sz val="12"/>
      <name val="ＭＳ 明朝"/>
      <family val="1"/>
      <charset val="128"/>
    </font>
    <font>
      <sz val="7"/>
      <name val="ＭＳ Ｐゴシック"/>
      <family val="3"/>
      <charset val="128"/>
    </font>
    <font>
      <sz val="11"/>
      <name val="ＭＳ 明朝"/>
      <family val="1"/>
      <charset val="128"/>
    </font>
    <font>
      <sz val="12"/>
      <color indexed="10"/>
      <name val="ＭＳ 明朝"/>
      <family val="1"/>
      <charset val="128"/>
    </font>
    <font>
      <b/>
      <i/>
      <sz val="14"/>
      <name val="ＭＳ 明朝"/>
      <family val="1"/>
      <charset val="128"/>
    </font>
    <font>
      <sz val="9"/>
      <color theme="1"/>
      <name val="ＭＳ Ｐゴシック"/>
      <family val="2"/>
      <scheme val="minor"/>
    </font>
    <font>
      <sz val="11"/>
      <name val="ＭＳ Ｐゴシック"/>
      <family val="2"/>
      <scheme val="minor"/>
    </font>
    <font>
      <sz val="11"/>
      <name val="ＭＳ Ｐゴシック"/>
      <family val="3"/>
      <charset val="128"/>
      <scheme val="minor"/>
    </font>
    <font>
      <b/>
      <sz val="11"/>
      <color theme="1"/>
      <name val="ＭＳ Ｐゴシック"/>
      <family val="3"/>
      <charset val="128"/>
      <scheme val="minor"/>
    </font>
    <font>
      <sz val="12"/>
      <name val="ＭＳ Ｐゴシック"/>
      <family val="3"/>
      <charset val="128"/>
      <scheme val="minor"/>
    </font>
    <font>
      <b/>
      <sz val="8"/>
      <color theme="1"/>
      <name val="ＭＳ Ｐゴシック"/>
      <family val="3"/>
      <charset val="128"/>
      <scheme val="minor"/>
    </font>
    <font>
      <sz val="9"/>
      <color theme="1"/>
      <name val="ＭＳ Ｐゴシック"/>
      <family val="3"/>
      <charset val="128"/>
      <scheme val="minor"/>
    </font>
    <font>
      <sz val="8"/>
      <color theme="1"/>
      <name val="ＭＳ Ｐゴシック"/>
      <family val="2"/>
      <scheme val="minor"/>
    </font>
    <font>
      <sz val="8"/>
      <color theme="1"/>
      <name val="ＭＳ Ｐゴシック"/>
      <family val="3"/>
      <charset val="128"/>
      <scheme val="minor"/>
    </font>
    <font>
      <sz val="6"/>
      <color theme="1"/>
      <name val="ＭＳ Ｐゴシック"/>
      <family val="3"/>
      <charset val="128"/>
      <scheme val="minor"/>
    </font>
    <font>
      <sz val="6"/>
      <color theme="1"/>
      <name val="ＭＳ Ｐゴシック"/>
      <family val="2"/>
      <scheme val="minor"/>
    </font>
    <font>
      <sz val="11"/>
      <color theme="1"/>
      <name val="HGS行書体"/>
      <family val="4"/>
      <charset val="128"/>
    </font>
    <font>
      <sz val="11"/>
      <color theme="1"/>
      <name val="Kunstler Script"/>
      <family val="4"/>
    </font>
    <font>
      <sz val="16"/>
      <color theme="1"/>
      <name val="Kunstler Script"/>
      <family val="4"/>
    </font>
    <font>
      <sz val="14"/>
      <color theme="1"/>
      <name val="HGS行書体"/>
      <family val="4"/>
      <charset val="128"/>
    </font>
    <font>
      <sz val="10"/>
      <color theme="1"/>
      <name val="ＭＳ Ｐゴシック"/>
      <family val="2"/>
      <scheme val="minor"/>
    </font>
    <font>
      <sz val="10"/>
      <name val="ＭＳ Ｐゴシック"/>
      <family val="3"/>
      <charset val="128"/>
      <scheme val="minor"/>
    </font>
    <font>
      <sz val="10"/>
      <name val="ＭＳ Ｐゴシック"/>
      <family val="2"/>
      <scheme val="minor"/>
    </font>
    <font>
      <sz val="8"/>
      <name val="ＭＳ Ｐゴシック"/>
      <family val="3"/>
      <charset val="128"/>
      <scheme val="minor"/>
    </font>
    <font>
      <sz val="5.5"/>
      <name val="ＭＳ Ｐゴシック"/>
      <family val="3"/>
      <charset val="128"/>
      <scheme val="minor"/>
    </font>
    <font>
      <sz val="6"/>
      <name val="ＭＳ Ｐゴシック"/>
      <family val="2"/>
      <scheme val="minor"/>
    </font>
    <font>
      <sz val="9"/>
      <name val="ＭＳ Ｐゴシック"/>
      <family val="2"/>
      <scheme val="minor"/>
    </font>
    <font>
      <b/>
      <sz val="11"/>
      <name val="ＭＳ Ｐゴシック"/>
      <family val="3"/>
      <charset val="128"/>
      <scheme val="minor"/>
    </font>
    <font>
      <sz val="8"/>
      <name val="ＭＳ Ｐゴシック"/>
      <family val="2"/>
      <scheme val="minor"/>
    </font>
    <font>
      <b/>
      <sz val="8"/>
      <name val="ＭＳ Ｐゴシック"/>
      <family val="3"/>
      <charset val="128"/>
      <scheme val="minor"/>
    </font>
    <font>
      <sz val="16"/>
      <name val="Kunstler Script"/>
      <family val="4"/>
    </font>
    <font>
      <sz val="11"/>
      <name val="Kunstler Script"/>
      <family val="4"/>
    </font>
    <font>
      <sz val="14"/>
      <name val="HGS行書体"/>
      <family val="4"/>
      <charset val="128"/>
    </font>
    <font>
      <sz val="11"/>
      <name val="HGS行書体"/>
      <family val="4"/>
      <charset val="128"/>
    </font>
    <font>
      <sz val="9"/>
      <name val="ＭＳ Ｐゴシック"/>
      <family val="3"/>
      <charset val="128"/>
      <scheme val="minor"/>
    </font>
    <font>
      <sz val="7"/>
      <color theme="1"/>
      <name val="ＭＳ Ｐゴシック"/>
      <family val="2"/>
      <scheme val="minor"/>
    </font>
    <font>
      <sz val="7"/>
      <color theme="1"/>
      <name val="ＭＳ Ｐゴシック"/>
      <family val="3"/>
      <charset val="128"/>
      <scheme val="minor"/>
    </font>
    <font>
      <sz val="11"/>
      <color rgb="FFFF0000"/>
      <name val="ＭＳ Ｐゴシック"/>
      <family val="3"/>
      <charset val="128"/>
      <scheme val="minor"/>
    </font>
    <font>
      <sz val="11"/>
      <color rgb="FFFF0000"/>
      <name val="ＭＳ Ｐゴシック"/>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0" tint="-0.14999847407452621"/>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dashDot">
        <color indexed="64"/>
      </right>
      <top style="dashDot">
        <color indexed="64"/>
      </top>
      <bottom/>
      <diagonal/>
    </border>
    <border>
      <left style="dashDot">
        <color indexed="64"/>
      </left>
      <right/>
      <top/>
      <bottom/>
      <diagonal/>
    </border>
    <border>
      <left/>
      <right style="dashDot">
        <color indexed="64"/>
      </right>
      <top/>
      <bottom/>
      <diagonal/>
    </border>
    <border>
      <left style="dashDot">
        <color indexed="64"/>
      </left>
      <right/>
      <top/>
      <bottom style="dashDot">
        <color indexed="64"/>
      </bottom>
      <diagonal/>
    </border>
    <border>
      <left/>
      <right/>
      <top/>
      <bottom style="dashDot">
        <color indexed="64"/>
      </bottom>
      <diagonal/>
    </border>
    <border>
      <left/>
      <right style="dashDot">
        <color indexed="64"/>
      </right>
      <top/>
      <bottom style="dashDot">
        <color indexed="64"/>
      </bottom>
      <diagonal/>
    </border>
    <border>
      <left style="dashDot">
        <color indexed="64"/>
      </left>
      <right style="medium">
        <color indexed="64"/>
      </right>
      <top/>
      <bottom style="thin">
        <color indexed="64"/>
      </bottom>
      <diagonal/>
    </border>
    <border>
      <left/>
      <right/>
      <top/>
      <bottom style="double">
        <color indexed="64"/>
      </bottom>
      <diagonal/>
    </border>
    <border>
      <left style="dashDot">
        <color indexed="64"/>
      </left>
      <right/>
      <top style="dashDot">
        <color indexed="64"/>
      </top>
      <bottom style="double">
        <color indexed="64"/>
      </bottom>
      <diagonal/>
    </border>
    <border>
      <left/>
      <right/>
      <top style="dashDot">
        <color indexed="64"/>
      </top>
      <bottom style="double">
        <color indexed="64"/>
      </bottom>
      <diagonal/>
    </border>
    <border>
      <left/>
      <right style="dashDot">
        <color indexed="64"/>
      </right>
      <top style="dashDot">
        <color indexed="64"/>
      </top>
      <bottom style="double">
        <color indexed="64"/>
      </bottom>
      <diagonal/>
    </border>
    <border>
      <left/>
      <right style="double">
        <color indexed="64"/>
      </right>
      <top style="double">
        <color indexed="64"/>
      </top>
      <bottom/>
      <diagonal/>
    </border>
    <border>
      <left/>
      <right style="double">
        <color indexed="64"/>
      </right>
      <top/>
      <bottom/>
      <diagonal/>
    </border>
    <border>
      <left style="medium">
        <color indexed="64"/>
      </left>
      <right style="double">
        <color indexed="64"/>
      </right>
      <top/>
      <bottom style="double">
        <color indexed="64"/>
      </bottom>
      <diagonal/>
    </border>
    <border>
      <left style="medium">
        <color indexed="64"/>
      </left>
      <right style="dashDot">
        <color indexed="64"/>
      </right>
      <top/>
      <bottom style="double">
        <color indexed="64"/>
      </bottom>
      <diagonal/>
    </border>
    <border>
      <left style="dashDot">
        <color indexed="64"/>
      </left>
      <right style="medium">
        <color indexed="64"/>
      </right>
      <top/>
      <bottom style="double">
        <color indexed="64"/>
      </bottom>
      <diagonal/>
    </border>
    <border>
      <left style="thin">
        <color indexed="64"/>
      </left>
      <right/>
      <top style="thin">
        <color indexed="64"/>
      </top>
      <bottom style="double">
        <color indexed="64"/>
      </bottom>
      <diagonal/>
    </border>
    <border>
      <left style="double">
        <color indexed="64"/>
      </left>
      <right/>
      <top style="double">
        <color indexed="64"/>
      </top>
      <bottom/>
      <diagonal/>
    </border>
    <border>
      <left style="double">
        <color indexed="64"/>
      </left>
      <right/>
      <top/>
      <bottom/>
      <diagonal/>
    </border>
    <border>
      <left style="double">
        <color indexed="64"/>
      </left>
      <right/>
      <top/>
      <bottom style="double">
        <color indexed="64"/>
      </bottom>
      <diagonal/>
    </border>
    <border>
      <left style="dashDot">
        <color indexed="64"/>
      </left>
      <right/>
      <top/>
      <bottom style="double">
        <color indexed="64"/>
      </bottom>
      <diagonal/>
    </border>
    <border>
      <left/>
      <right style="dashDot">
        <color indexed="64"/>
      </right>
      <top/>
      <bottom style="double">
        <color indexed="64"/>
      </bottom>
      <diagonal/>
    </border>
    <border>
      <left style="medium">
        <color indexed="64"/>
      </left>
      <right style="double">
        <color indexed="64"/>
      </right>
      <top/>
      <bottom/>
      <diagonal/>
    </border>
    <border>
      <left style="thin">
        <color indexed="64"/>
      </left>
      <right style="dashDot">
        <color indexed="64"/>
      </right>
      <top style="thin">
        <color indexed="64"/>
      </top>
      <bottom style="double">
        <color indexed="64"/>
      </bottom>
      <diagonal/>
    </border>
    <border>
      <left/>
      <right/>
      <top style="double">
        <color indexed="64"/>
      </top>
      <bottom style="double">
        <color indexed="64"/>
      </bottom>
      <diagonal/>
    </border>
    <border>
      <left/>
      <right style="medium">
        <color indexed="64"/>
      </right>
      <top/>
      <bottom style="double">
        <color indexed="64"/>
      </bottom>
      <diagonal/>
    </border>
    <border>
      <left style="double">
        <color indexed="64"/>
      </left>
      <right style="thin">
        <color indexed="64"/>
      </right>
      <top/>
      <bottom style="double">
        <color indexed="64"/>
      </bottom>
      <diagonal/>
    </border>
    <border>
      <left style="double">
        <color indexed="64"/>
      </left>
      <right style="thin">
        <color indexed="64"/>
      </right>
      <top/>
      <bottom/>
      <diagonal/>
    </border>
    <border>
      <left/>
      <right/>
      <top style="medium">
        <color indexed="64"/>
      </top>
      <bottom style="medium">
        <color indexed="64"/>
      </bottom>
      <diagonal/>
    </border>
    <border>
      <left style="thin">
        <color indexed="64"/>
      </left>
      <right style="thin">
        <color indexed="64"/>
      </right>
      <top/>
      <bottom/>
      <diagonal/>
    </border>
    <border>
      <left/>
      <right style="medium">
        <color indexed="64"/>
      </right>
      <top style="thin">
        <color indexed="64"/>
      </top>
      <bottom/>
      <diagonal/>
    </border>
    <border>
      <left/>
      <right style="medium">
        <color indexed="64"/>
      </right>
      <top style="thin">
        <color indexed="64"/>
      </top>
      <bottom style="thin">
        <color indexed="64"/>
      </bottom>
      <diagonal/>
    </border>
    <border>
      <left/>
      <right style="double">
        <color indexed="64"/>
      </right>
      <top/>
      <bottom style="double">
        <color indexed="64"/>
      </bottom>
      <diagonal/>
    </border>
    <border>
      <left/>
      <right/>
      <top style="medium">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style="thin">
        <color indexed="64"/>
      </bottom>
      <diagonal/>
    </border>
    <border>
      <left/>
      <right style="hair">
        <color indexed="64"/>
      </right>
      <top style="thin">
        <color indexed="64"/>
      </top>
      <bottom style="hair">
        <color indexed="64"/>
      </bottom>
      <diagonal/>
    </border>
    <border diagonalUp="1">
      <left style="hair">
        <color indexed="64"/>
      </left>
      <right/>
      <top style="thin">
        <color indexed="64"/>
      </top>
      <bottom style="hair">
        <color indexed="64"/>
      </bottom>
      <diagonal style="hair">
        <color indexed="64"/>
      </diagonal>
    </border>
    <border diagonalUp="1">
      <left/>
      <right/>
      <top style="thin">
        <color indexed="64"/>
      </top>
      <bottom style="hair">
        <color indexed="64"/>
      </bottom>
      <diagonal style="hair">
        <color indexed="64"/>
      </diagonal>
    </border>
    <border diagonalUp="1">
      <left/>
      <right style="thin">
        <color indexed="64"/>
      </right>
      <top style="thin">
        <color indexed="64"/>
      </top>
      <bottom style="hair">
        <color indexed="64"/>
      </bottom>
      <diagonal style="hair">
        <color indexed="64"/>
      </diagonal>
    </border>
    <border>
      <left/>
      <right/>
      <top/>
      <bottom style="hair">
        <color indexed="64"/>
      </bottom>
      <diagonal/>
    </border>
    <border>
      <left/>
      <right/>
      <top style="double">
        <color indexed="64"/>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diagonalDown="1">
      <left style="thin">
        <color indexed="64"/>
      </left>
      <right style="thin">
        <color indexed="64"/>
      </right>
      <top style="thin">
        <color indexed="64"/>
      </top>
      <bottom style="thin">
        <color indexed="64"/>
      </bottom>
      <diagonal style="thin">
        <color indexed="64"/>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s>
  <cellStyleXfs count="1">
    <xf numFmtId="0" fontId="0" fillId="0" borderId="0"/>
  </cellStyleXfs>
  <cellXfs count="455">
    <xf numFmtId="0" fontId="0" fillId="0" borderId="0" xfId="0"/>
    <xf numFmtId="0" fontId="3" fillId="0" borderId="0" xfId="0" applyFont="1" applyProtection="1"/>
    <xf numFmtId="0" fontId="3" fillId="0" borderId="0" xfId="0" applyNumberFormat="1" applyFont="1" applyProtection="1"/>
    <xf numFmtId="0" fontId="3" fillId="0" borderId="0" xfId="0" applyFont="1"/>
    <xf numFmtId="0" fontId="3" fillId="0" borderId="0" xfId="0" applyFont="1" applyAlignment="1" applyProtection="1">
      <alignment horizontal="left"/>
    </xf>
    <xf numFmtId="0" fontId="5" fillId="0" borderId="0" xfId="0" applyFont="1" applyProtection="1"/>
    <xf numFmtId="0" fontId="5" fillId="0" borderId="0" xfId="0" applyFont="1"/>
    <xf numFmtId="0" fontId="7" fillId="0" borderId="2" xfId="0" applyFont="1" applyBorder="1" applyProtection="1">
      <protection locked="0"/>
    </xf>
    <xf numFmtId="0" fontId="3" fillId="0" borderId="3" xfId="0" applyFont="1" applyBorder="1" applyProtection="1"/>
    <xf numFmtId="0" fontId="0" fillId="0" borderId="3" xfId="0" applyBorder="1" applyProtection="1"/>
    <xf numFmtId="31" fontId="3" fillId="0" borderId="3" xfId="0" applyNumberFormat="1" applyFont="1" applyBorder="1" applyAlignment="1" applyProtection="1">
      <alignment horizontal="centerContinuous"/>
      <protection locked="0"/>
    </xf>
    <xf numFmtId="0" fontId="3" fillId="0" borderId="4" xfId="0" applyFont="1" applyBorder="1" applyAlignment="1" applyProtection="1">
      <alignment horizontal="centerContinuous"/>
      <protection locked="0"/>
    </xf>
    <xf numFmtId="0" fontId="3" fillId="0" borderId="5" xfId="0" applyFont="1" applyBorder="1" applyProtection="1"/>
    <xf numFmtId="0" fontId="3" fillId="0" borderId="0" xfId="0" applyNumberFormat="1" applyFont="1" applyBorder="1" applyProtection="1"/>
    <xf numFmtId="0" fontId="3" fillId="0" borderId="0" xfId="0" applyFont="1" applyBorder="1" applyProtection="1"/>
    <xf numFmtId="0" fontId="5" fillId="0" borderId="0" xfId="0" applyFont="1" applyBorder="1" applyAlignment="1" applyProtection="1">
      <alignment horizontal="centerContinuous"/>
    </xf>
    <xf numFmtId="0" fontId="3" fillId="0" borderId="6" xfId="0" applyFont="1" applyBorder="1" applyAlignment="1" applyProtection="1">
      <alignment horizontal="centerContinuous"/>
    </xf>
    <xf numFmtId="0" fontId="3" fillId="0" borderId="6" xfId="0" applyFont="1" applyBorder="1" applyProtection="1"/>
    <xf numFmtId="0" fontId="3" fillId="0" borderId="6" xfId="0" applyNumberFormat="1" applyFont="1" applyBorder="1" applyProtection="1"/>
    <xf numFmtId="0" fontId="3" fillId="0" borderId="0" xfId="0" applyNumberFormat="1" applyFont="1" applyBorder="1" applyAlignment="1" applyProtection="1">
      <alignment horizontal="right"/>
    </xf>
    <xf numFmtId="0" fontId="3" fillId="0" borderId="0" xfId="0" applyNumberFormat="1" applyFont="1" applyBorder="1" applyAlignment="1" applyProtection="1">
      <alignment horizontal="center"/>
    </xf>
    <xf numFmtId="0" fontId="3" fillId="0" borderId="0" xfId="0" applyNumberFormat="1" applyFont="1" applyBorder="1" applyAlignment="1" applyProtection="1">
      <alignment horizontal="left"/>
      <protection locked="0"/>
    </xf>
    <xf numFmtId="0" fontId="3" fillId="0" borderId="6" xfId="0" applyNumberFormat="1" applyFont="1" applyFill="1" applyBorder="1" applyAlignment="1" applyProtection="1">
      <alignment horizontal="right"/>
    </xf>
    <xf numFmtId="0" fontId="3" fillId="0" borderId="0" xfId="0" applyFont="1" applyFill="1" applyBorder="1" applyAlignment="1" applyProtection="1">
      <alignment vertical="top"/>
      <protection locked="0"/>
    </xf>
    <xf numFmtId="0" fontId="3" fillId="0" borderId="0" xfId="0" applyNumberFormat="1" applyFont="1" applyFill="1" applyBorder="1" applyAlignment="1" applyProtection="1">
      <alignment horizontal="center"/>
    </xf>
    <xf numFmtId="0" fontId="3" fillId="0" borderId="0" xfId="0" applyNumberFormat="1" applyFont="1" applyFill="1" applyBorder="1" applyProtection="1"/>
    <xf numFmtId="49" fontId="3" fillId="0" borderId="0" xfId="0" applyNumberFormat="1" applyFont="1" applyFill="1" applyBorder="1" applyAlignment="1" applyProtection="1">
      <alignment vertical="top"/>
      <protection locked="0"/>
    </xf>
    <xf numFmtId="0" fontId="3" fillId="0" borderId="6" xfId="0" applyNumberFormat="1" applyFont="1" applyFill="1" applyBorder="1" applyAlignment="1" applyProtection="1">
      <alignment horizontal="left"/>
    </xf>
    <xf numFmtId="49" fontId="3" fillId="0" borderId="0" xfId="0" applyNumberFormat="1" applyFont="1" applyFill="1" applyBorder="1" applyAlignment="1" applyProtection="1">
      <alignment horizontal="left"/>
      <protection locked="0"/>
    </xf>
    <xf numFmtId="0" fontId="3" fillId="0" borderId="6" xfId="0" applyFont="1" applyFill="1" applyBorder="1" applyAlignment="1" applyProtection="1">
      <alignment horizontal="left"/>
    </xf>
    <xf numFmtId="0" fontId="3" fillId="0" borderId="6" xfId="0" applyNumberFormat="1" applyFont="1" applyFill="1" applyBorder="1" applyProtection="1"/>
    <xf numFmtId="0" fontId="5" fillId="0" borderId="0" xfId="0" applyNumberFormat="1" applyFont="1" applyBorder="1" applyProtection="1"/>
    <xf numFmtId="0" fontId="6" fillId="0" borderId="0" xfId="0" applyNumberFormat="1" applyFont="1" applyBorder="1" applyProtection="1"/>
    <xf numFmtId="0" fontId="3" fillId="0" borderId="0" xfId="0" applyNumberFormat="1" applyFont="1" applyBorder="1" applyAlignment="1" applyProtection="1">
      <alignment horizontal="left"/>
    </xf>
    <xf numFmtId="58" fontId="3" fillId="0" borderId="0" xfId="0" applyNumberFormat="1" applyFont="1" applyBorder="1" applyAlignment="1" applyProtection="1">
      <alignment horizontal="center"/>
    </xf>
    <xf numFmtId="58" fontId="3" fillId="0" borderId="0" xfId="0" applyNumberFormat="1" applyFont="1" applyBorder="1" applyAlignment="1" applyProtection="1">
      <alignment horizontal="left"/>
    </xf>
    <xf numFmtId="0" fontId="3" fillId="0" borderId="6" xfId="0" applyFont="1" applyBorder="1" applyAlignment="1" applyProtection="1">
      <alignment horizontal="right"/>
    </xf>
    <xf numFmtId="176" fontId="3" fillId="0" borderId="0" xfId="0" applyNumberFormat="1" applyFont="1" applyBorder="1" applyProtection="1"/>
    <xf numFmtId="0" fontId="3" fillId="0" borderId="0" xfId="0" applyFont="1" applyBorder="1" applyAlignment="1" applyProtection="1">
      <alignment horizontal="center"/>
    </xf>
    <xf numFmtId="0" fontId="3" fillId="0" borderId="7" xfId="0" applyFont="1" applyBorder="1" applyProtection="1"/>
    <xf numFmtId="49" fontId="6" fillId="0" borderId="8" xfId="0" applyNumberFormat="1" applyFont="1" applyBorder="1" applyAlignment="1" applyProtection="1">
      <alignment horizontal="center"/>
    </xf>
    <xf numFmtId="49" fontId="6" fillId="0" borderId="8" xfId="0" applyNumberFormat="1" applyFont="1" applyBorder="1" applyProtection="1"/>
    <xf numFmtId="0" fontId="3" fillId="0" borderId="8" xfId="0" applyNumberFormat="1" applyFont="1" applyBorder="1" applyProtection="1"/>
    <xf numFmtId="0" fontId="3" fillId="0" borderId="8" xfId="0" applyFont="1" applyBorder="1" applyProtection="1">
      <protection locked="0"/>
    </xf>
    <xf numFmtId="0" fontId="3" fillId="0" borderId="8" xfId="0" applyFont="1" applyBorder="1" applyAlignment="1" applyProtection="1">
      <alignment horizontal="center"/>
    </xf>
    <xf numFmtId="0" fontId="3" fillId="0" borderId="8" xfId="0" applyFont="1" applyBorder="1" applyProtection="1"/>
    <xf numFmtId="0" fontId="3" fillId="0" borderId="9" xfId="0" applyNumberFormat="1" applyFont="1" applyBorder="1" applyProtection="1"/>
    <xf numFmtId="49" fontId="3" fillId="0" borderId="0" xfId="0" applyNumberFormat="1" applyFont="1"/>
    <xf numFmtId="49" fontId="3" fillId="0" borderId="0" xfId="0" applyNumberFormat="1" applyFont="1" applyAlignment="1">
      <alignment horizontal="right"/>
    </xf>
    <xf numFmtId="0" fontId="9" fillId="0" borderId="1" xfId="0" applyFont="1" applyBorder="1"/>
    <xf numFmtId="0" fontId="0" fillId="0" borderId="1" xfId="0" applyBorder="1"/>
    <xf numFmtId="0" fontId="10" fillId="0" borderId="1" xfId="0" applyFont="1" applyBorder="1"/>
    <xf numFmtId="0" fontId="0" fillId="0" borderId="1" xfId="0" quotePrefix="1" applyBorder="1"/>
    <xf numFmtId="0" fontId="10" fillId="0" borderId="1" xfId="0" applyFont="1" applyBorder="1" applyAlignment="1">
      <alignment vertical="center" wrapText="1"/>
    </xf>
    <xf numFmtId="0" fontId="0" fillId="0" borderId="1" xfId="0" applyFill="1" applyBorder="1"/>
    <xf numFmtId="0" fontId="10" fillId="0" borderId="0" xfId="0" applyFont="1"/>
    <xf numFmtId="0" fontId="0" fillId="0" borderId="0" xfId="0" applyFill="1" applyBorder="1"/>
    <xf numFmtId="0" fontId="0" fillId="0" borderId="0" xfId="0" applyBorder="1"/>
    <xf numFmtId="0" fontId="0" fillId="0" borderId="10" xfId="0" applyBorder="1" applyAlignment="1">
      <alignment horizontal="center" vertical="center"/>
    </xf>
    <xf numFmtId="0" fontId="8" fillId="0" borderId="10" xfId="0" applyFont="1" applyBorder="1" applyAlignment="1">
      <alignment horizontal="center" vertical="center"/>
    </xf>
    <xf numFmtId="0" fontId="0" fillId="0" borderId="11" xfId="0" applyBorder="1" applyAlignment="1">
      <alignment vertical="center"/>
    </xf>
    <xf numFmtId="0" fontId="0" fillId="0" borderId="11" xfId="0" applyBorder="1" applyAlignment="1">
      <alignment horizontal="left" vertical="center" shrinkToFit="1"/>
    </xf>
    <xf numFmtId="0" fontId="0" fillId="0" borderId="11" xfId="0" applyBorder="1" applyAlignment="1">
      <alignment vertical="center" shrinkToFit="1"/>
    </xf>
    <xf numFmtId="0" fontId="0" fillId="0" borderId="14" xfId="0" applyBorder="1" applyAlignment="1">
      <alignment vertical="center"/>
    </xf>
    <xf numFmtId="0" fontId="0" fillId="0" borderId="14" xfId="0" applyBorder="1" applyAlignment="1">
      <alignment vertical="center" shrinkToFit="1"/>
    </xf>
    <xf numFmtId="0" fontId="0" fillId="0" borderId="14" xfId="0" applyBorder="1" applyAlignment="1">
      <alignment horizontal="left" vertical="center" shrinkToFit="1"/>
    </xf>
    <xf numFmtId="0" fontId="0" fillId="0" borderId="16" xfId="0" applyBorder="1"/>
    <xf numFmtId="0" fontId="0" fillId="0" borderId="17" xfId="0" applyBorder="1" applyAlignment="1">
      <alignment horizontal="center"/>
    </xf>
    <xf numFmtId="0" fontId="0" fillId="0" borderId="18" xfId="0" applyBorder="1"/>
    <xf numFmtId="0" fontId="0" fillId="0" borderId="17" xfId="0" applyBorder="1"/>
    <xf numFmtId="0" fontId="0" fillId="0" borderId="19" xfId="0" applyBorder="1" applyAlignment="1">
      <alignment vertical="center"/>
    </xf>
    <xf numFmtId="0" fontId="12" fillId="0" borderId="1" xfId="0" applyFont="1" applyBorder="1" applyProtection="1"/>
    <xf numFmtId="0" fontId="12" fillId="0" borderId="1" xfId="0" applyFont="1" applyBorder="1"/>
    <xf numFmtId="49" fontId="12" fillId="0" borderId="1" xfId="0" applyNumberFormat="1" applyFont="1" applyBorder="1" applyAlignment="1">
      <alignment horizontal="right"/>
    </xf>
    <xf numFmtId="0" fontId="0" fillId="0" borderId="10" xfId="0" applyBorder="1" applyAlignment="1">
      <alignment horizontal="center" vertical="center" shrinkToFit="1"/>
    </xf>
    <xf numFmtId="0" fontId="0" fillId="0" borderId="0" xfId="0" applyAlignment="1">
      <alignment horizontal="center"/>
    </xf>
    <xf numFmtId="0" fontId="0" fillId="2" borderId="0" xfId="0" applyFill="1" applyBorder="1" applyAlignment="1">
      <alignment vertical="center"/>
    </xf>
    <xf numFmtId="0" fontId="0" fillId="2" borderId="14" xfId="0" applyFill="1" applyBorder="1" applyAlignment="1">
      <alignment vertical="center"/>
    </xf>
    <xf numFmtId="0" fontId="0" fillId="0" borderId="12" xfId="0" applyBorder="1"/>
    <xf numFmtId="0" fontId="0" fillId="0" borderId="20" xfId="0" applyBorder="1" applyAlignment="1">
      <alignment vertical="center"/>
    </xf>
    <xf numFmtId="0" fontId="0" fillId="0" borderId="21" xfId="0" applyBorder="1" applyAlignment="1">
      <alignment vertical="center"/>
    </xf>
    <xf numFmtId="0" fontId="0" fillId="0" borderId="20" xfId="0" applyBorder="1"/>
    <xf numFmtId="0" fontId="0" fillId="0" borderId="29" xfId="0" applyBorder="1" applyAlignment="1">
      <alignment vertical="center"/>
    </xf>
    <xf numFmtId="0" fontId="0" fillId="0" borderId="28" xfId="0" applyBorder="1" applyAlignment="1">
      <alignment vertical="center"/>
    </xf>
    <xf numFmtId="0" fontId="11" fillId="2" borderId="30" xfId="0" applyFont="1" applyFill="1" applyBorder="1" applyAlignment="1">
      <alignment vertical="center"/>
    </xf>
    <xf numFmtId="0" fontId="0" fillId="0" borderId="33" xfId="0" applyBorder="1" applyAlignment="1">
      <alignment vertical="center"/>
    </xf>
    <xf numFmtId="0" fontId="0" fillId="0" borderId="36" xfId="0" applyBorder="1" applyAlignment="1">
      <alignment vertical="center"/>
    </xf>
    <xf numFmtId="0" fontId="11" fillId="2" borderId="31" xfId="0" applyFont="1" applyFill="1" applyBorder="1" applyAlignment="1">
      <alignment vertical="center"/>
    </xf>
    <xf numFmtId="0" fontId="0" fillId="0" borderId="0" xfId="0" applyAlignment="1">
      <alignment horizontal="left"/>
    </xf>
    <xf numFmtId="0" fontId="0" fillId="0" borderId="41" xfId="0" applyBorder="1"/>
    <xf numFmtId="0" fontId="0" fillId="0" borderId="42" xfId="0" applyFill="1" applyBorder="1"/>
    <xf numFmtId="0" fontId="8" fillId="0" borderId="10" xfId="0" applyFont="1" applyBorder="1" applyAlignment="1">
      <alignment horizontal="center" vertical="center" shrinkToFit="1"/>
    </xf>
    <xf numFmtId="0" fontId="8" fillId="0" borderId="0" xfId="0" applyFont="1"/>
    <xf numFmtId="0" fontId="0" fillId="0" borderId="0" xfId="0" applyFont="1"/>
    <xf numFmtId="0" fontId="14" fillId="0" borderId="0" xfId="0" applyFont="1"/>
    <xf numFmtId="0" fontId="15" fillId="0" borderId="0" xfId="0" applyFont="1"/>
    <xf numFmtId="0" fontId="16" fillId="0" borderId="0" xfId="0" applyFont="1"/>
    <xf numFmtId="0" fontId="0" fillId="2" borderId="0" xfId="0" applyFill="1" applyAlignment="1">
      <alignment vertical="center"/>
    </xf>
    <xf numFmtId="0" fontId="0" fillId="2" borderId="24" xfId="0" applyFill="1" applyBorder="1" applyAlignment="1">
      <alignment vertical="center"/>
    </xf>
    <xf numFmtId="0" fontId="0" fillId="0" borderId="0" xfId="0" applyAlignment="1">
      <alignment vertical="center"/>
    </xf>
    <xf numFmtId="0" fontId="0" fillId="0" borderId="44" xfId="0" applyBorder="1" applyAlignment="1">
      <alignment vertical="center"/>
    </xf>
    <xf numFmtId="0" fontId="0" fillId="0" borderId="25" xfId="0" applyBorder="1" applyAlignment="1">
      <alignment vertical="center"/>
    </xf>
    <xf numFmtId="0" fontId="0" fillId="0" borderId="11" xfId="0" applyFill="1" applyBorder="1" applyAlignment="1">
      <alignment vertical="center" shrinkToFit="1"/>
    </xf>
    <xf numFmtId="0" fontId="0" fillId="2" borderId="25" xfId="0" applyFill="1" applyBorder="1" applyAlignment="1">
      <alignment vertical="center"/>
    </xf>
    <xf numFmtId="0" fontId="0" fillId="0" borderId="43" xfId="0" applyBorder="1" applyAlignment="1">
      <alignment vertical="center"/>
    </xf>
    <xf numFmtId="0" fontId="0" fillId="0" borderId="2" xfId="0" applyBorder="1" applyAlignment="1">
      <alignment vertical="center" shrinkToFit="1"/>
    </xf>
    <xf numFmtId="0" fontId="0" fillId="0" borderId="2" xfId="0" applyBorder="1" applyAlignment="1">
      <alignment vertical="center"/>
    </xf>
    <xf numFmtId="178" fontId="0" fillId="0" borderId="10" xfId="0" applyNumberFormat="1" applyBorder="1" applyAlignment="1">
      <alignment vertical="center"/>
    </xf>
    <xf numFmtId="0" fontId="0" fillId="0" borderId="38" xfId="0" applyBorder="1" applyAlignment="1">
      <alignment vertical="center"/>
    </xf>
    <xf numFmtId="0" fontId="0" fillId="0" borderId="26" xfId="0" applyBorder="1" applyAlignment="1">
      <alignment vertical="center"/>
    </xf>
    <xf numFmtId="0" fontId="0" fillId="0" borderId="22" xfId="0" applyBorder="1" applyAlignment="1">
      <alignment horizontal="center" vertical="center"/>
    </xf>
    <xf numFmtId="0" fontId="0" fillId="0" borderId="23" xfId="0" applyBorder="1" applyAlignment="1">
      <alignment vertical="center"/>
    </xf>
    <xf numFmtId="0" fontId="0" fillId="0" borderId="22" xfId="0" applyBorder="1" applyAlignment="1">
      <alignment vertical="center"/>
    </xf>
    <xf numFmtId="0" fontId="0" fillId="0" borderId="13" xfId="0" applyBorder="1" applyAlignment="1">
      <alignment vertical="center"/>
    </xf>
    <xf numFmtId="0" fontId="0" fillId="2" borderId="15" xfId="0" applyFill="1" applyBorder="1" applyAlignment="1">
      <alignment vertical="center"/>
    </xf>
    <xf numFmtId="0" fontId="0" fillId="0" borderId="15" xfId="0" applyBorder="1" applyAlignment="1">
      <alignment vertical="center"/>
    </xf>
    <xf numFmtId="0" fontId="0" fillId="2" borderId="0" xfId="0" applyFill="1" applyBorder="1" applyAlignment="1">
      <alignment horizontal="center" vertical="center"/>
    </xf>
    <xf numFmtId="0" fontId="0" fillId="0" borderId="27" xfId="0" applyBorder="1" applyAlignment="1">
      <alignment vertical="center"/>
    </xf>
    <xf numFmtId="0" fontId="0" fillId="2" borderId="20" xfId="0" applyFill="1" applyBorder="1" applyAlignment="1">
      <alignment vertical="center"/>
    </xf>
    <xf numFmtId="0" fontId="0" fillId="2" borderId="28" xfId="0" applyFill="1" applyBorder="1" applyAlignment="1">
      <alignment vertical="center"/>
    </xf>
    <xf numFmtId="0" fontId="0" fillId="0" borderId="34" xfId="0" applyBorder="1" applyAlignment="1">
      <alignment vertical="center"/>
    </xf>
    <xf numFmtId="0" fontId="0" fillId="0" borderId="35" xfId="0" applyBorder="1" applyAlignment="1">
      <alignment vertical="center"/>
    </xf>
    <xf numFmtId="0" fontId="0" fillId="2" borderId="35" xfId="0" applyFill="1" applyBorder="1" applyAlignment="1">
      <alignment vertical="center"/>
    </xf>
    <xf numFmtId="0" fontId="0" fillId="2" borderId="33" xfId="0" applyFill="1" applyBorder="1" applyAlignment="1">
      <alignment vertical="center"/>
    </xf>
    <xf numFmtId="0" fontId="0" fillId="0" borderId="37" xfId="0" applyBorder="1" applyAlignment="1">
      <alignment vertical="center"/>
    </xf>
    <xf numFmtId="0" fontId="0" fillId="0" borderId="29" xfId="0" applyBorder="1" applyAlignment="1">
      <alignment vertical="center" shrinkToFit="1"/>
    </xf>
    <xf numFmtId="0" fontId="0" fillId="0" borderId="22" xfId="0" applyBorder="1" applyAlignment="1">
      <alignment horizontal="center" vertical="center" shrinkToFit="1"/>
    </xf>
    <xf numFmtId="0" fontId="11" fillId="2" borderId="0" xfId="0" applyFont="1" applyFill="1" applyBorder="1" applyAlignment="1">
      <alignment horizontal="center" vertical="center" shrinkToFit="1"/>
    </xf>
    <xf numFmtId="0" fontId="0" fillId="2" borderId="45" xfId="0" applyFill="1" applyBorder="1" applyAlignment="1">
      <alignment vertical="center"/>
    </xf>
    <xf numFmtId="0" fontId="8" fillId="0" borderId="46" xfId="0" applyFont="1" applyBorder="1" applyAlignment="1">
      <alignment horizontal="center" vertical="center"/>
    </xf>
    <xf numFmtId="0" fontId="15" fillId="0" borderId="47" xfId="0" applyFont="1" applyBorder="1"/>
    <xf numFmtId="0" fontId="16" fillId="0" borderId="48" xfId="0" applyFont="1" applyBorder="1"/>
    <xf numFmtId="177" fontId="16" fillId="0" borderId="48" xfId="0" applyNumberFormat="1" applyFont="1" applyBorder="1" applyAlignment="1">
      <alignment horizontal="right"/>
    </xf>
    <xf numFmtId="0" fontId="16" fillId="0" borderId="51" xfId="0" applyFont="1" applyBorder="1"/>
    <xf numFmtId="0" fontId="16" fillId="0" borderId="7" xfId="0" applyFont="1" applyBorder="1" applyAlignment="1">
      <alignment vertical="center"/>
    </xf>
    <xf numFmtId="0" fontId="16" fillId="0" borderId="8" xfId="0" applyFont="1" applyBorder="1" applyAlignment="1">
      <alignment vertical="center"/>
    </xf>
    <xf numFmtId="177" fontId="16" fillId="0" borderId="8" xfId="0" applyNumberFormat="1" applyFont="1" applyBorder="1" applyAlignment="1">
      <alignment horizontal="right" vertical="center"/>
    </xf>
    <xf numFmtId="0" fontId="16" fillId="0" borderId="50" xfId="0" applyFont="1" applyBorder="1"/>
    <xf numFmtId="0" fontId="16" fillId="0" borderId="8" xfId="0" applyFont="1" applyBorder="1"/>
    <xf numFmtId="0" fontId="16" fillId="0" borderId="9" xfId="0" applyFont="1" applyBorder="1"/>
    <xf numFmtId="0" fontId="0" fillId="0" borderId="55" xfId="0" applyBorder="1"/>
    <xf numFmtId="0" fontId="15" fillId="0" borderId="20" xfId="0" applyFont="1" applyBorder="1" applyAlignment="1">
      <alignment vertical="top"/>
    </xf>
    <xf numFmtId="0" fontId="0" fillId="0" borderId="20" xfId="0" applyBorder="1" applyAlignment="1">
      <alignment vertical="top"/>
    </xf>
    <xf numFmtId="0" fontId="0" fillId="0" borderId="33" xfId="0" applyBorder="1" applyAlignment="1">
      <alignment vertical="top"/>
    </xf>
    <xf numFmtId="0" fontId="0" fillId="0" borderId="34" xfId="0" applyBorder="1" applyAlignment="1">
      <alignment vertical="top"/>
    </xf>
    <xf numFmtId="0" fontId="0" fillId="0" borderId="37" xfId="0" applyBorder="1" applyAlignment="1">
      <alignment vertical="top"/>
    </xf>
    <xf numFmtId="0" fontId="0" fillId="0" borderId="15" xfId="0" applyBorder="1" applyAlignment="1">
      <alignment vertical="top"/>
    </xf>
    <xf numFmtId="0" fontId="0" fillId="0" borderId="0" xfId="0" applyAlignment="1">
      <alignment vertical="top"/>
    </xf>
    <xf numFmtId="0" fontId="0" fillId="0" borderId="2" xfId="0" applyFill="1" applyBorder="1" applyAlignment="1">
      <alignment vertical="center"/>
    </xf>
    <xf numFmtId="0" fontId="0" fillId="0" borderId="11" xfId="0" applyFill="1" applyBorder="1" applyAlignment="1">
      <alignment vertical="center"/>
    </xf>
    <xf numFmtId="0" fontId="16" fillId="0" borderId="0" xfId="0" applyFont="1" applyFill="1"/>
    <xf numFmtId="0" fontId="0" fillId="0" borderId="0" xfId="0" applyFill="1"/>
    <xf numFmtId="0" fontId="16" fillId="0" borderId="47" xfId="0" applyFont="1" applyFill="1" applyBorder="1" applyAlignment="1">
      <alignment vertical="center"/>
    </xf>
    <xf numFmtId="0" fontId="16" fillId="0" borderId="48" xfId="0" applyFont="1" applyFill="1" applyBorder="1" applyAlignment="1">
      <alignment vertical="center"/>
    </xf>
    <xf numFmtId="177" fontId="16" fillId="0" borderId="48" xfId="0" applyNumberFormat="1" applyFont="1" applyFill="1" applyBorder="1" applyAlignment="1">
      <alignment horizontal="right" vertical="center"/>
    </xf>
    <xf numFmtId="0" fontId="16" fillId="0" borderId="51" xfId="0" applyFont="1" applyFill="1" applyBorder="1"/>
    <xf numFmtId="0" fontId="16" fillId="0" borderId="48" xfId="0" applyFont="1" applyFill="1" applyBorder="1"/>
    <xf numFmtId="0" fontId="16" fillId="0" borderId="49" xfId="0" applyFont="1" applyFill="1" applyBorder="1"/>
    <xf numFmtId="0" fontId="16" fillId="0" borderId="7" xfId="0" applyFont="1" applyFill="1" applyBorder="1" applyAlignment="1">
      <alignment vertical="center"/>
    </xf>
    <xf numFmtId="0" fontId="16" fillId="0" borderId="8" xfId="0" applyFont="1" applyFill="1" applyBorder="1" applyAlignment="1">
      <alignment vertical="center"/>
    </xf>
    <xf numFmtId="177" fontId="16" fillId="0" borderId="8" xfId="0" applyNumberFormat="1" applyFont="1" applyFill="1" applyBorder="1" applyAlignment="1">
      <alignment horizontal="right" vertical="center"/>
    </xf>
    <xf numFmtId="0" fontId="16" fillId="0" borderId="50" xfId="0" applyFont="1" applyFill="1" applyBorder="1"/>
    <xf numFmtId="0" fontId="16" fillId="0" borderId="8" xfId="0" applyFont="1" applyFill="1" applyBorder="1"/>
    <xf numFmtId="0" fontId="16" fillId="0" borderId="9" xfId="0" applyFont="1" applyFill="1" applyBorder="1"/>
    <xf numFmtId="0" fontId="0" fillId="0" borderId="0" xfId="0" applyAlignment="1">
      <alignment horizontal="center"/>
    </xf>
    <xf numFmtId="0" fontId="0" fillId="0" borderId="0" xfId="0" applyBorder="1" applyAlignment="1">
      <alignment horizontal="left"/>
    </xf>
    <xf numFmtId="0" fontId="0" fillId="0" borderId="0" xfId="0" applyBorder="1" applyAlignment="1">
      <alignment horizontal="center"/>
    </xf>
    <xf numFmtId="14" fontId="0" fillId="0" borderId="0" xfId="0" applyNumberFormat="1" applyBorder="1" applyAlignment="1">
      <alignment horizontal="center"/>
    </xf>
    <xf numFmtId="0" fontId="16" fillId="2" borderId="0" xfId="0" applyFont="1" applyFill="1" applyBorder="1" applyAlignment="1">
      <alignment horizontal="right" vertical="center"/>
    </xf>
    <xf numFmtId="0" fontId="16" fillId="0" borderId="20" xfId="0" applyFont="1" applyBorder="1" applyAlignment="1">
      <alignment horizontal="right" vertical="top"/>
    </xf>
    <xf numFmtId="0" fontId="16" fillId="0" borderId="20" xfId="0" applyFont="1" applyBorder="1" applyAlignment="1">
      <alignment horizontal="right" vertical="center"/>
    </xf>
    <xf numFmtId="0" fontId="18" fillId="2" borderId="40" xfId="0" quotePrefix="1" applyFont="1" applyFill="1" applyBorder="1" applyAlignment="1">
      <alignment horizontal="right" vertical="center"/>
    </xf>
    <xf numFmtId="0" fontId="17" fillId="2" borderId="40" xfId="0" quotePrefix="1" applyFont="1" applyFill="1" applyBorder="1" applyAlignment="1">
      <alignment horizontal="right" vertical="center"/>
    </xf>
    <xf numFmtId="0" fontId="17" fillId="2" borderId="39" xfId="0" quotePrefix="1" applyFont="1" applyFill="1" applyBorder="1" applyAlignment="1">
      <alignment horizontal="right" vertical="center"/>
    </xf>
    <xf numFmtId="0" fontId="18" fillId="2" borderId="31" xfId="0" quotePrefix="1" applyFont="1" applyFill="1" applyBorder="1" applyAlignment="1">
      <alignment horizontal="right" vertical="center"/>
    </xf>
    <xf numFmtId="0" fontId="17" fillId="2" borderId="31" xfId="0" quotePrefix="1" applyFont="1" applyFill="1" applyBorder="1" applyAlignment="1">
      <alignment horizontal="right" vertical="center"/>
    </xf>
    <xf numFmtId="0" fontId="17" fillId="2" borderId="32" xfId="0" quotePrefix="1" applyFont="1" applyFill="1" applyBorder="1" applyAlignment="1">
      <alignment horizontal="right" vertical="center"/>
    </xf>
    <xf numFmtId="0" fontId="18" fillId="2" borderId="0" xfId="0" quotePrefix="1" applyFont="1" applyFill="1" applyBorder="1" applyAlignment="1">
      <alignment horizontal="right" vertical="center"/>
    </xf>
    <xf numFmtId="0" fontId="17" fillId="2" borderId="0" xfId="0" applyFont="1" applyFill="1" applyBorder="1" applyAlignment="1">
      <alignment horizontal="right" vertical="center"/>
    </xf>
    <xf numFmtId="0" fontId="17" fillId="2" borderId="0" xfId="0" quotePrefix="1" applyFont="1" applyFill="1" applyBorder="1" applyAlignment="1">
      <alignment horizontal="right" vertical="center"/>
    </xf>
    <xf numFmtId="0" fontId="17" fillId="2" borderId="20" xfId="0" applyFont="1" applyFill="1" applyBorder="1" applyAlignment="1">
      <alignment horizontal="right" vertical="center"/>
    </xf>
    <xf numFmtId="0" fontId="17" fillId="2" borderId="33" xfId="0" quotePrefix="1" applyFont="1" applyFill="1" applyBorder="1" applyAlignment="1">
      <alignment horizontal="right" vertical="center"/>
    </xf>
    <xf numFmtId="0" fontId="17" fillId="2" borderId="20" xfId="0" quotePrefix="1" applyFont="1" applyFill="1" applyBorder="1" applyAlignment="1">
      <alignment horizontal="right" vertical="center"/>
    </xf>
    <xf numFmtId="0" fontId="21" fillId="0" borderId="12" xfId="0" applyFont="1" applyBorder="1"/>
    <xf numFmtId="0" fontId="22" fillId="0" borderId="41" xfId="0" applyFont="1" applyBorder="1"/>
    <xf numFmtId="0" fontId="23" fillId="0" borderId="0" xfId="0" applyFont="1"/>
    <xf numFmtId="0" fontId="0" fillId="0" borderId="6" xfId="0" applyBorder="1"/>
    <xf numFmtId="0" fontId="0" fillId="0" borderId="6" xfId="0" applyBorder="1" applyAlignment="1">
      <alignment vertical="center"/>
    </xf>
    <xf numFmtId="0" fontId="0" fillId="0" borderId="6" xfId="0" applyBorder="1" applyAlignment="1">
      <alignment vertical="top"/>
    </xf>
    <xf numFmtId="0" fontId="25" fillId="0" borderId="0" xfId="0" applyFont="1"/>
    <xf numFmtId="0" fontId="0" fillId="0" borderId="0" xfId="0" applyBorder="1" applyAlignment="1">
      <alignment horizontal="right"/>
    </xf>
    <xf numFmtId="0" fontId="9" fillId="0" borderId="41" xfId="0" applyFont="1" applyBorder="1"/>
    <xf numFmtId="0" fontId="0" fillId="2" borderId="56" xfId="0" applyFill="1" applyBorder="1" applyAlignment="1">
      <alignment vertical="center"/>
    </xf>
    <xf numFmtId="0" fontId="0" fillId="2" borderId="32" xfId="0" applyFill="1" applyBorder="1" applyAlignment="1">
      <alignment vertical="center"/>
    </xf>
    <xf numFmtId="0" fontId="15" fillId="2" borderId="31" xfId="0" applyFont="1" applyFill="1" applyBorder="1" applyAlignment="1">
      <alignment vertical="center"/>
    </xf>
    <xf numFmtId="0" fontId="8" fillId="0" borderId="57" xfId="0" applyFont="1" applyFill="1" applyBorder="1" applyAlignment="1">
      <alignment vertical="center"/>
    </xf>
    <xf numFmtId="0" fontId="18" fillId="0" borderId="1" xfId="0" applyFont="1" applyFill="1" applyBorder="1" applyAlignment="1">
      <alignment vertical="center"/>
    </xf>
    <xf numFmtId="0" fontId="17" fillId="0" borderId="1" xfId="0" applyFont="1" applyFill="1" applyBorder="1" applyAlignment="1">
      <alignment vertical="center"/>
    </xf>
    <xf numFmtId="0" fontId="8" fillId="0" borderId="58" xfId="0" applyFont="1" applyFill="1" applyBorder="1" applyAlignment="1">
      <alignment horizontal="center" vertical="center"/>
    </xf>
    <xf numFmtId="0" fontId="16" fillId="0" borderId="0" xfId="0" applyFont="1" applyBorder="1"/>
    <xf numFmtId="0" fontId="26" fillId="0" borderId="55" xfId="0" applyFont="1" applyBorder="1"/>
    <xf numFmtId="0" fontId="10" fillId="0" borderId="0" xfId="0" applyFont="1" applyBorder="1"/>
    <xf numFmtId="14" fontId="0" fillId="0" borderId="12" xfId="0" applyNumberFormat="1" applyBorder="1" applyAlignment="1">
      <alignment horizontal="center"/>
    </xf>
    <xf numFmtId="0" fontId="0" fillId="0" borderId="0" xfId="0" applyAlignment="1">
      <alignment horizontal="center"/>
    </xf>
    <xf numFmtId="178" fontId="0" fillId="0" borderId="10" xfId="0" applyNumberFormat="1" applyBorder="1" applyAlignment="1">
      <alignment vertical="center" shrinkToFit="1"/>
    </xf>
    <xf numFmtId="0" fontId="18" fillId="0" borderId="46" xfId="0" applyFont="1" applyBorder="1" applyAlignment="1">
      <alignment horizontal="distributed" vertical="top"/>
    </xf>
    <xf numFmtId="0" fontId="0" fillId="0" borderId="12" xfId="0" applyBorder="1" applyAlignment="1">
      <alignment shrinkToFit="1"/>
    </xf>
    <xf numFmtId="0" fontId="0" fillId="0" borderId="41" xfId="0" applyBorder="1" applyAlignment="1">
      <alignment shrinkToFit="1"/>
    </xf>
    <xf numFmtId="0" fontId="9" fillId="0" borderId="41" xfId="0" applyFont="1" applyBorder="1" applyAlignment="1">
      <alignment shrinkToFit="1"/>
    </xf>
    <xf numFmtId="49" fontId="9" fillId="0" borderId="0" xfId="0" applyNumberFormat="1" applyFont="1" applyBorder="1" applyAlignment="1">
      <alignment shrinkToFit="1"/>
    </xf>
    <xf numFmtId="0" fontId="24" fillId="0" borderId="0" xfId="0" applyFont="1" applyBorder="1" applyAlignment="1">
      <alignment vertical="top" wrapText="1"/>
    </xf>
    <xf numFmtId="0" fontId="0" fillId="0" borderId="0" xfId="0" applyAlignment="1">
      <alignment horizontal="center"/>
    </xf>
    <xf numFmtId="0" fontId="0" fillId="3" borderId="1" xfId="0" applyFill="1" applyBorder="1"/>
    <xf numFmtId="0" fontId="27" fillId="0" borderId="0" xfId="0" applyFont="1" applyBorder="1" applyAlignment="1">
      <alignment horizontal="right" vertical="center" wrapText="1"/>
    </xf>
    <xf numFmtId="0" fontId="9" fillId="0" borderId="0" xfId="0" applyFont="1" applyBorder="1" applyAlignment="1">
      <alignment shrinkToFit="1"/>
    </xf>
    <xf numFmtId="0" fontId="9" fillId="0" borderId="0" xfId="0" applyFont="1" applyBorder="1"/>
    <xf numFmtId="0" fontId="0" fillId="0" borderId="0" xfId="0" applyFill="1" applyAlignment="1">
      <alignment horizontal="right"/>
    </xf>
    <xf numFmtId="0" fontId="0" fillId="0" borderId="0" xfId="0" applyFill="1" applyAlignment="1">
      <alignment horizontal="center"/>
    </xf>
    <xf numFmtId="0" fontId="0" fillId="0" borderId="12" xfId="0" applyFill="1" applyBorder="1" applyAlignment="1">
      <alignment horizontal="center"/>
    </xf>
    <xf numFmtId="0" fontId="8" fillId="0" borderId="12" xfId="0" applyFont="1" applyFill="1" applyBorder="1" applyAlignment="1">
      <alignment horizontal="center" vertical="center" shrinkToFit="1"/>
    </xf>
    <xf numFmtId="0" fontId="0" fillId="0" borderId="0" xfId="0" applyFont="1" applyFill="1" applyBorder="1" applyAlignment="1">
      <alignment horizontal="left"/>
    </xf>
    <xf numFmtId="14" fontId="0" fillId="0" borderId="10" xfId="0" applyNumberFormat="1" applyFill="1" applyBorder="1" applyAlignment="1">
      <alignment horizontal="center" vertical="center"/>
    </xf>
    <xf numFmtId="49" fontId="9" fillId="0" borderId="12" xfId="0" quotePrefix="1" applyNumberFormat="1" applyFont="1" applyBorder="1" applyAlignment="1">
      <alignment horizontal="center"/>
    </xf>
    <xf numFmtId="49" fontId="10" fillId="0" borderId="46" xfId="0" applyNumberFormat="1" applyFont="1" applyBorder="1" applyAlignment="1">
      <alignment horizontal="center"/>
    </xf>
    <xf numFmtId="0" fontId="9" fillId="0" borderId="12" xfId="0" quotePrefix="1" applyFont="1" applyBorder="1" applyAlignment="1">
      <alignment horizontal="center"/>
    </xf>
    <xf numFmtId="0" fontId="10" fillId="0" borderId="46" xfId="0" applyNumberFormat="1" applyFont="1" applyBorder="1" applyAlignment="1">
      <alignment horizontal="center"/>
    </xf>
    <xf numFmtId="0" fontId="0" fillId="0" borderId="12" xfId="0" applyFill="1" applyBorder="1" applyAlignment="1" applyProtection="1">
      <alignment horizontal="center"/>
    </xf>
    <xf numFmtId="0" fontId="8" fillId="0" borderId="12" xfId="0" applyFont="1" applyFill="1" applyBorder="1" applyAlignment="1" applyProtection="1">
      <alignment horizontal="center" vertical="center" shrinkToFit="1"/>
    </xf>
    <xf numFmtId="0" fontId="0" fillId="0" borderId="0" xfId="0" applyAlignment="1">
      <alignment horizontal="center"/>
    </xf>
    <xf numFmtId="0" fontId="0" fillId="0" borderId="0" xfId="0" applyAlignment="1">
      <alignment horizontal="left" vertical="top" wrapText="1"/>
    </xf>
    <xf numFmtId="0" fontId="0" fillId="0" borderId="0" xfId="0" applyBorder="1" applyAlignment="1">
      <alignment horizontal="right"/>
    </xf>
    <xf numFmtId="0" fontId="0" fillId="0" borderId="0" xfId="0" applyBorder="1" applyAlignment="1"/>
    <xf numFmtId="0" fontId="9" fillId="0" borderId="0" xfId="0" applyFont="1"/>
    <xf numFmtId="0" fontId="9" fillId="0" borderId="6" xfId="0" applyFont="1" applyBorder="1"/>
    <xf numFmtId="0" fontId="9" fillId="0" borderId="0" xfId="0" applyFont="1" applyAlignment="1">
      <alignment horizontal="center"/>
    </xf>
    <xf numFmtId="0" fontId="9" fillId="0" borderId="0" xfId="0" applyFont="1" applyAlignment="1">
      <alignment horizontal="left"/>
    </xf>
    <xf numFmtId="0" fontId="9" fillId="0" borderId="0" xfId="0" applyFont="1" applyAlignment="1">
      <alignment horizontal="left" vertical="top" wrapText="1"/>
    </xf>
    <xf numFmtId="14" fontId="9" fillId="0" borderId="12" xfId="0" applyNumberFormat="1" applyFont="1" applyBorder="1" applyAlignment="1">
      <alignment horizontal="center"/>
    </xf>
    <xf numFmtId="0" fontId="28" fillId="0" borderId="46" xfId="0" applyFont="1" applyBorder="1" applyAlignment="1">
      <alignment horizontal="distributed" vertical="top"/>
    </xf>
    <xf numFmtId="0" fontId="9" fillId="0" borderId="0" xfId="0" applyFont="1" applyBorder="1" applyAlignment="1">
      <alignment horizontal="center"/>
    </xf>
    <xf numFmtId="0" fontId="9" fillId="0" borderId="0" xfId="0" applyFont="1" applyFill="1" applyAlignment="1">
      <alignment horizontal="right"/>
    </xf>
    <xf numFmtId="0" fontId="9" fillId="0" borderId="0" xfId="0" applyFont="1" applyFill="1" applyAlignment="1">
      <alignment horizontal="center"/>
    </xf>
    <xf numFmtId="0" fontId="9" fillId="0" borderId="12" xfId="0" applyFont="1" applyFill="1" applyBorder="1" applyAlignment="1">
      <alignment horizontal="center"/>
    </xf>
    <xf numFmtId="0" fontId="29" fillId="0" borderId="12" xfId="0" applyFont="1" applyFill="1" applyBorder="1" applyAlignment="1">
      <alignment horizontal="center" vertical="center" shrinkToFit="1"/>
    </xf>
    <xf numFmtId="0" fontId="10" fillId="0" borderId="0" xfId="0" applyFont="1" applyBorder="1" applyAlignment="1">
      <alignment horizontal="right"/>
    </xf>
    <xf numFmtId="0" fontId="9" fillId="0" borderId="12" xfId="0" applyFont="1" applyBorder="1"/>
    <xf numFmtId="0" fontId="9" fillId="0" borderId="0" xfId="0" applyFont="1" applyBorder="1" applyAlignment="1"/>
    <xf numFmtId="0" fontId="9" fillId="0" borderId="0" xfId="0" applyFont="1" applyBorder="1" applyAlignment="1">
      <alignment horizontal="right"/>
    </xf>
    <xf numFmtId="0" fontId="9" fillId="0" borderId="0" xfId="0" applyFont="1" applyFill="1" applyBorder="1" applyAlignment="1">
      <alignment horizontal="left"/>
    </xf>
    <xf numFmtId="0" fontId="9" fillId="0" borderId="20" xfId="0" applyFont="1" applyBorder="1"/>
    <xf numFmtId="0" fontId="30" fillId="2" borderId="31" xfId="0" applyFont="1" applyFill="1" applyBorder="1" applyAlignment="1">
      <alignment vertical="center"/>
    </xf>
    <xf numFmtId="0" fontId="9" fillId="2" borderId="0" xfId="0" applyFont="1" applyFill="1" applyAlignment="1">
      <alignment vertical="center"/>
    </xf>
    <xf numFmtId="0" fontId="9" fillId="2" borderId="24" xfId="0" applyFont="1" applyFill="1" applyBorder="1" applyAlignment="1">
      <alignment vertical="center"/>
    </xf>
    <xf numFmtId="0" fontId="9" fillId="0" borderId="0" xfId="0" applyFont="1" applyAlignment="1">
      <alignment vertical="center"/>
    </xf>
    <xf numFmtId="0" fontId="30" fillId="2" borderId="30" xfId="0" applyFont="1" applyFill="1" applyBorder="1" applyAlignment="1">
      <alignment vertical="center"/>
    </xf>
    <xf numFmtId="0" fontId="9" fillId="2" borderId="56" xfId="0" applyFont="1" applyFill="1" applyBorder="1" applyAlignment="1">
      <alignment vertical="center"/>
    </xf>
    <xf numFmtId="0" fontId="9" fillId="0" borderId="6" xfId="0" applyFont="1" applyBorder="1" applyAlignment="1">
      <alignment vertical="center"/>
    </xf>
    <xf numFmtId="0" fontId="28" fillId="2" borderId="40" xfId="0" quotePrefix="1" applyFont="1" applyFill="1" applyBorder="1" applyAlignment="1">
      <alignment horizontal="right" vertical="center"/>
    </xf>
    <xf numFmtId="0" fontId="9" fillId="0" borderId="11" xfId="0" applyFont="1" applyFill="1" applyBorder="1" applyAlignment="1">
      <alignment vertical="center"/>
    </xf>
    <xf numFmtId="14" fontId="9" fillId="0" borderId="10" xfId="0" applyNumberFormat="1" applyFont="1" applyFill="1" applyBorder="1" applyAlignment="1">
      <alignment horizontal="center" vertical="center"/>
    </xf>
    <xf numFmtId="0" fontId="9" fillId="0" borderId="25" xfId="0" applyFont="1" applyBorder="1" applyAlignment="1">
      <alignment vertical="center"/>
    </xf>
    <xf numFmtId="0" fontId="31" fillId="2" borderId="31" xfId="0" applyFont="1" applyFill="1" applyBorder="1" applyAlignment="1">
      <alignment vertical="center"/>
    </xf>
    <xf numFmtId="0" fontId="9" fillId="2" borderId="0" xfId="0" applyFont="1" applyFill="1" applyBorder="1" applyAlignment="1">
      <alignment vertical="center"/>
    </xf>
    <xf numFmtId="0" fontId="9" fillId="2" borderId="25" xfId="0" applyFont="1" applyFill="1" applyBorder="1" applyAlignment="1">
      <alignment vertical="center"/>
    </xf>
    <xf numFmtId="0" fontId="2" fillId="2" borderId="40" xfId="0" quotePrefix="1" applyFont="1" applyFill="1" applyBorder="1" applyAlignment="1">
      <alignment horizontal="right" vertical="center"/>
    </xf>
    <xf numFmtId="0" fontId="9" fillId="0" borderId="11" xfId="0" applyFont="1" applyFill="1" applyBorder="1" applyAlignment="1">
      <alignment vertical="center" shrinkToFit="1"/>
    </xf>
    <xf numFmtId="0" fontId="9" fillId="0" borderId="10" xfId="0" applyFont="1" applyBorder="1" applyAlignment="1">
      <alignment horizontal="center" vertical="center"/>
    </xf>
    <xf numFmtId="0" fontId="9" fillId="0" borderId="43" xfId="0" applyFont="1" applyBorder="1" applyAlignment="1">
      <alignment vertical="center"/>
    </xf>
    <xf numFmtId="0" fontId="29" fillId="0" borderId="10" xfId="0" applyFont="1" applyBorder="1" applyAlignment="1">
      <alignment horizontal="center" vertical="center" shrinkToFit="1"/>
    </xf>
    <xf numFmtId="0" fontId="9" fillId="0" borderId="2" xfId="0" applyFont="1" applyBorder="1" applyAlignment="1">
      <alignment vertical="center" shrinkToFit="1"/>
    </xf>
    <xf numFmtId="0" fontId="9" fillId="0" borderId="10" xfId="0" applyFont="1" applyBorder="1" applyAlignment="1">
      <alignment horizontal="center" vertical="center" shrinkToFit="1"/>
    </xf>
    <xf numFmtId="0" fontId="29" fillId="0" borderId="57" xfId="0" applyFont="1" applyFill="1" applyBorder="1" applyAlignment="1">
      <alignment vertical="center"/>
    </xf>
    <xf numFmtId="0" fontId="28" fillId="0" borderId="1" xfId="0" applyFont="1" applyFill="1" applyBorder="1" applyAlignment="1">
      <alignment vertical="center"/>
    </xf>
    <xf numFmtId="0" fontId="29" fillId="0" borderId="58" xfId="0" applyFont="1" applyFill="1" applyBorder="1" applyAlignment="1">
      <alignment horizontal="center" vertical="center"/>
    </xf>
    <xf numFmtId="0" fontId="10" fillId="0" borderId="2" xfId="0" applyFont="1" applyBorder="1" applyAlignment="1">
      <alignment vertical="center"/>
    </xf>
    <xf numFmtId="0" fontId="9" fillId="0" borderId="44" xfId="0" applyFont="1" applyBorder="1" applyAlignment="1">
      <alignment vertical="center"/>
    </xf>
    <xf numFmtId="0" fontId="2" fillId="0" borderId="1" xfId="0" applyFont="1" applyFill="1" applyBorder="1" applyAlignment="1">
      <alignment vertical="center"/>
    </xf>
    <xf numFmtId="0" fontId="9" fillId="0" borderId="11" xfId="0" applyFont="1" applyBorder="1" applyAlignment="1">
      <alignment vertical="center"/>
    </xf>
    <xf numFmtId="178" fontId="9" fillId="0" borderId="10" xfId="0" applyNumberFormat="1" applyFont="1" applyBorder="1" applyAlignment="1">
      <alignment vertical="center"/>
    </xf>
    <xf numFmtId="0" fontId="25" fillId="0" borderId="0" xfId="0" applyFont="1" applyAlignment="1">
      <alignment vertical="center"/>
    </xf>
    <xf numFmtId="0" fontId="9" fillId="0" borderId="2" xfId="0" applyFont="1" applyFill="1" applyBorder="1" applyAlignment="1">
      <alignment vertical="center"/>
    </xf>
    <xf numFmtId="0" fontId="2" fillId="2" borderId="39" xfId="0" quotePrefix="1" applyFont="1" applyFill="1" applyBorder="1" applyAlignment="1">
      <alignment horizontal="right" vertical="center"/>
    </xf>
    <xf numFmtId="0" fontId="9" fillId="0" borderId="29" xfId="0" applyFont="1" applyBorder="1" applyAlignment="1">
      <alignment vertical="center"/>
    </xf>
    <xf numFmtId="0" fontId="9" fillId="0" borderId="38" xfId="0" applyFont="1" applyBorder="1" applyAlignment="1">
      <alignment vertical="center"/>
    </xf>
    <xf numFmtId="0" fontId="9" fillId="0" borderId="26" xfId="0" applyFont="1" applyBorder="1" applyAlignment="1">
      <alignment vertical="center"/>
    </xf>
    <xf numFmtId="0" fontId="9" fillId="2" borderId="32" xfId="0" applyFont="1" applyFill="1" applyBorder="1" applyAlignment="1">
      <alignment vertical="center"/>
    </xf>
    <xf numFmtId="0" fontId="9" fillId="2" borderId="20" xfId="0" applyFont="1" applyFill="1" applyBorder="1" applyAlignment="1">
      <alignment vertical="center"/>
    </xf>
    <xf numFmtId="0" fontId="9" fillId="2" borderId="45" xfId="0" applyFont="1" applyFill="1" applyBorder="1" applyAlignment="1">
      <alignment vertical="center"/>
    </xf>
    <xf numFmtId="0" fontId="24" fillId="0" borderId="0" xfId="0" applyFont="1" applyAlignment="1">
      <alignment vertical="center"/>
    </xf>
    <xf numFmtId="0" fontId="9" fillId="0" borderId="20" xfId="0" applyFont="1" applyBorder="1" applyAlignment="1">
      <alignment vertical="center"/>
    </xf>
    <xf numFmtId="0" fontId="9" fillId="0" borderId="21" xfId="0" applyFont="1" applyBorder="1" applyAlignment="1">
      <alignment vertical="center"/>
    </xf>
    <xf numFmtId="0" fontId="9" fillId="0" borderId="22" xfId="0" applyFont="1" applyBorder="1" applyAlignment="1">
      <alignment horizontal="center" vertical="center"/>
    </xf>
    <xf numFmtId="0" fontId="9" fillId="0" borderId="23" xfId="0" applyFont="1" applyBorder="1" applyAlignment="1">
      <alignment vertical="center"/>
    </xf>
    <xf numFmtId="0" fontId="9" fillId="0" borderId="22" xfId="0" applyFont="1" applyBorder="1" applyAlignment="1">
      <alignment horizontal="center" vertical="center" shrinkToFit="1"/>
    </xf>
    <xf numFmtId="0" fontId="9" fillId="0" borderId="22" xfId="0" applyFont="1" applyBorder="1" applyAlignment="1">
      <alignment vertical="center"/>
    </xf>
    <xf numFmtId="0" fontId="9" fillId="0" borderId="13" xfId="0" applyFont="1" applyBorder="1" applyAlignment="1">
      <alignment vertical="center"/>
    </xf>
    <xf numFmtId="0" fontId="9" fillId="2" borderId="14" xfId="0" applyFont="1" applyFill="1" applyBorder="1" applyAlignment="1">
      <alignment vertical="center"/>
    </xf>
    <xf numFmtId="0" fontId="9" fillId="2" borderId="15" xfId="0" applyFont="1" applyFill="1" applyBorder="1" applyAlignment="1">
      <alignment vertical="center"/>
    </xf>
    <xf numFmtId="0" fontId="30" fillId="2" borderId="0" xfId="0" applyFont="1" applyFill="1" applyBorder="1" applyAlignment="1">
      <alignment horizontal="center" vertical="center" shrinkToFit="1"/>
    </xf>
    <xf numFmtId="0" fontId="9" fillId="0" borderId="15" xfId="0" applyFont="1" applyBorder="1" applyAlignment="1">
      <alignment vertical="center"/>
    </xf>
    <xf numFmtId="0" fontId="28" fillId="2" borderId="31" xfId="0" quotePrefix="1" applyFont="1" applyFill="1" applyBorder="1" applyAlignment="1">
      <alignment horizontal="right" vertical="center"/>
    </xf>
    <xf numFmtId="0" fontId="9" fillId="0" borderId="14" xfId="0" applyFont="1" applyBorder="1" applyAlignment="1">
      <alignment vertical="center"/>
    </xf>
    <xf numFmtId="0" fontId="28" fillId="2" borderId="0" xfId="0" quotePrefix="1" applyFont="1" applyFill="1" applyBorder="1" applyAlignment="1">
      <alignment horizontal="right" vertical="center"/>
    </xf>
    <xf numFmtId="0" fontId="2" fillId="2" borderId="31" xfId="0" quotePrefix="1" applyFont="1" applyFill="1" applyBorder="1" applyAlignment="1">
      <alignment horizontal="right" vertical="center"/>
    </xf>
    <xf numFmtId="0" fontId="2" fillId="2" borderId="0" xfId="0" applyFont="1" applyFill="1" applyBorder="1" applyAlignment="1">
      <alignment horizontal="right" vertical="center"/>
    </xf>
    <xf numFmtId="0" fontId="9" fillId="2" borderId="0" xfId="0" applyFont="1" applyFill="1" applyBorder="1" applyAlignment="1">
      <alignment horizontal="center" vertical="center"/>
    </xf>
    <xf numFmtId="0" fontId="9" fillId="0" borderId="11" xfId="0" applyFont="1" applyBorder="1" applyAlignment="1">
      <alignment vertical="center" shrinkToFit="1"/>
    </xf>
    <xf numFmtId="0" fontId="9" fillId="0" borderId="14" xfId="0" applyFont="1" applyBorder="1" applyAlignment="1">
      <alignment vertical="center" shrinkToFit="1"/>
    </xf>
    <xf numFmtId="0" fontId="29" fillId="0" borderId="10" xfId="0" applyFont="1" applyBorder="1" applyAlignment="1">
      <alignment horizontal="center" vertical="center"/>
    </xf>
    <xf numFmtId="0" fontId="2" fillId="2" borderId="0" xfId="0" quotePrefix="1" applyFont="1" applyFill="1" applyBorder="1" applyAlignment="1">
      <alignment horizontal="right" vertical="center"/>
    </xf>
    <xf numFmtId="0" fontId="2" fillId="2" borderId="32" xfId="0" quotePrefix="1" applyFont="1" applyFill="1" applyBorder="1" applyAlignment="1">
      <alignment horizontal="right" vertical="center"/>
    </xf>
    <xf numFmtId="0" fontId="9" fillId="0" borderId="28" xfId="0" applyFont="1" applyBorder="1" applyAlignment="1">
      <alignment vertical="center"/>
    </xf>
    <xf numFmtId="0" fontId="9" fillId="0" borderId="27" xfId="0" applyFont="1" applyBorder="1" applyAlignment="1">
      <alignment vertical="center"/>
    </xf>
    <xf numFmtId="0" fontId="9" fillId="2" borderId="33" xfId="0" applyFont="1" applyFill="1" applyBorder="1" applyAlignment="1">
      <alignment vertical="center"/>
    </xf>
    <xf numFmtId="0" fontId="29" fillId="0" borderId="46" xfId="0" applyFont="1" applyBorder="1" applyAlignment="1">
      <alignment horizontal="center" vertical="center"/>
    </xf>
    <xf numFmtId="0" fontId="31" fillId="0" borderId="20" xfId="0" applyFont="1" applyBorder="1" applyAlignment="1">
      <alignment vertical="top"/>
    </xf>
    <xf numFmtId="0" fontId="9" fillId="0" borderId="20" xfId="0" applyFont="1" applyBorder="1" applyAlignment="1">
      <alignment vertical="top"/>
    </xf>
    <xf numFmtId="0" fontId="9" fillId="0" borderId="33" xfId="0" applyFont="1" applyBorder="1" applyAlignment="1">
      <alignment vertical="top"/>
    </xf>
    <xf numFmtId="0" fontId="9" fillId="0" borderId="34" xfId="0" applyFont="1" applyBorder="1" applyAlignment="1">
      <alignment vertical="top"/>
    </xf>
    <xf numFmtId="0" fontId="9" fillId="0" borderId="37" xfId="0" applyFont="1" applyBorder="1" applyAlignment="1">
      <alignment vertical="top"/>
    </xf>
    <xf numFmtId="0" fontId="9" fillId="0" borderId="15" xfId="0" applyFont="1" applyBorder="1" applyAlignment="1">
      <alignment vertical="top"/>
    </xf>
    <xf numFmtId="0" fontId="9" fillId="0" borderId="6" xfId="0" applyFont="1" applyBorder="1" applyAlignment="1">
      <alignment vertical="top"/>
    </xf>
    <xf numFmtId="0" fontId="9" fillId="0" borderId="0" xfId="0" applyFont="1" applyAlignment="1">
      <alignment vertical="top"/>
    </xf>
    <xf numFmtId="0" fontId="9" fillId="0" borderId="35" xfId="0" applyFont="1" applyBorder="1" applyAlignment="1">
      <alignment vertical="center"/>
    </xf>
    <xf numFmtId="0" fontId="9" fillId="2" borderId="35" xfId="0" applyFont="1" applyFill="1" applyBorder="1" applyAlignment="1">
      <alignment vertical="center"/>
    </xf>
    <xf numFmtId="0" fontId="9" fillId="0" borderId="36" xfId="0" applyFont="1" applyBorder="1" applyAlignment="1">
      <alignment vertical="center"/>
    </xf>
    <xf numFmtId="0" fontId="9" fillId="0" borderId="19" xfId="0" applyFont="1" applyBorder="1" applyAlignment="1">
      <alignment vertical="center"/>
    </xf>
    <xf numFmtId="0" fontId="2" fillId="2" borderId="33" xfId="0" quotePrefix="1" applyFont="1" applyFill="1" applyBorder="1" applyAlignment="1">
      <alignment horizontal="right" vertical="center"/>
    </xf>
    <xf numFmtId="0" fontId="9" fillId="2" borderId="28" xfId="0" applyFont="1" applyFill="1" applyBorder="1" applyAlignment="1">
      <alignment vertical="center"/>
    </xf>
    <xf numFmtId="0" fontId="9" fillId="0" borderId="33" xfId="0" applyFont="1" applyBorder="1" applyAlignment="1">
      <alignment vertical="center"/>
    </xf>
    <xf numFmtId="0" fontId="9" fillId="0" borderId="34" xfId="0" applyFont="1" applyBorder="1" applyAlignment="1">
      <alignment vertical="center"/>
    </xf>
    <xf numFmtId="0" fontId="9" fillId="0" borderId="37" xfId="0" applyFont="1" applyBorder="1" applyAlignment="1">
      <alignment vertical="center"/>
    </xf>
    <xf numFmtId="0" fontId="9" fillId="0" borderId="11" xfId="0" applyFont="1" applyBorder="1" applyAlignment="1">
      <alignment horizontal="left" vertical="center" shrinkToFit="1"/>
    </xf>
    <xf numFmtId="0" fontId="9" fillId="0" borderId="14" xfId="0" applyFont="1" applyBorder="1" applyAlignment="1">
      <alignment horizontal="left" vertical="center" shrinkToFit="1"/>
    </xf>
    <xf numFmtId="0" fontId="9" fillId="0" borderId="29" xfId="0" applyFont="1" applyBorder="1" applyAlignment="1">
      <alignment vertical="center" shrinkToFit="1"/>
    </xf>
    <xf numFmtId="0" fontId="2" fillId="2" borderId="20" xfId="0" quotePrefix="1" applyFont="1" applyFill="1" applyBorder="1" applyAlignment="1">
      <alignment horizontal="right" vertical="center"/>
    </xf>
    <xf numFmtId="0" fontId="9" fillId="0" borderId="16" xfId="0" applyFont="1" applyBorder="1"/>
    <xf numFmtId="0" fontId="9" fillId="0" borderId="17" xfId="0" applyFont="1" applyBorder="1" applyAlignment="1">
      <alignment horizontal="center"/>
    </xf>
    <xf numFmtId="0" fontId="9" fillId="0" borderId="18" xfId="0" applyFont="1" applyBorder="1"/>
    <xf numFmtId="0" fontId="9" fillId="0" borderId="17" xfId="0" applyFont="1" applyBorder="1"/>
    <xf numFmtId="0" fontId="33" fillId="0" borderId="12" xfId="0" applyFont="1" applyBorder="1"/>
    <xf numFmtId="0" fontId="35" fillId="0" borderId="41" xfId="0" applyFont="1" applyBorder="1"/>
    <xf numFmtId="0" fontId="31" fillId="0" borderId="0" xfId="0" applyFont="1"/>
    <xf numFmtId="0" fontId="26" fillId="0" borderId="0" xfId="0" applyFont="1"/>
    <xf numFmtId="0" fontId="26" fillId="0" borderId="0" xfId="0" applyFont="1" applyFill="1"/>
    <xf numFmtId="0" fontId="9" fillId="0" borderId="0" xfId="0" applyFont="1" applyFill="1"/>
    <xf numFmtId="0" fontId="26" fillId="0" borderId="0" xfId="0" applyFont="1" applyBorder="1"/>
    <xf numFmtId="0" fontId="9" fillId="0" borderId="55" xfId="0" applyFont="1" applyBorder="1"/>
    <xf numFmtId="0" fontId="29" fillId="0" borderId="0" xfId="0" applyFont="1"/>
    <xf numFmtId="0" fontId="31" fillId="0" borderId="47" xfId="0" applyFont="1" applyBorder="1"/>
    <xf numFmtId="0" fontId="26" fillId="0" borderId="48" xfId="0" applyFont="1" applyBorder="1"/>
    <xf numFmtId="177" fontId="26" fillId="0" borderId="48" xfId="0" applyNumberFormat="1" applyFont="1" applyBorder="1" applyAlignment="1">
      <alignment horizontal="right"/>
    </xf>
    <xf numFmtId="0" fontId="26" fillId="0" borderId="51" xfId="0" applyFont="1" applyBorder="1"/>
    <xf numFmtId="0" fontId="37" fillId="0" borderId="0" xfId="0" applyFont="1"/>
    <xf numFmtId="0" fontId="26" fillId="0" borderId="7" xfId="0" applyFont="1" applyBorder="1" applyAlignment="1">
      <alignment vertical="center"/>
    </xf>
    <xf numFmtId="0" fontId="26" fillId="0" borderId="8" xfId="0" applyFont="1" applyBorder="1" applyAlignment="1">
      <alignment vertical="center"/>
    </xf>
    <xf numFmtId="177" fontId="26" fillId="0" borderId="8" xfId="0" applyNumberFormat="1" applyFont="1" applyBorder="1" applyAlignment="1">
      <alignment horizontal="right" vertical="center"/>
    </xf>
    <xf numFmtId="0" fontId="26" fillId="0" borderId="50" xfId="0" applyFont="1" applyBorder="1"/>
    <xf numFmtId="0" fontId="26" fillId="0" borderId="8" xfId="0" applyFont="1" applyBorder="1"/>
    <xf numFmtId="0" fontId="26" fillId="0" borderId="9" xfId="0" applyFont="1" applyBorder="1"/>
    <xf numFmtId="0" fontId="26" fillId="0" borderId="47" xfId="0" applyFont="1" applyFill="1" applyBorder="1" applyAlignment="1">
      <alignment vertical="center"/>
    </xf>
    <xf numFmtId="0" fontId="26" fillId="0" borderId="48" xfId="0" applyFont="1" applyFill="1" applyBorder="1" applyAlignment="1">
      <alignment vertical="center"/>
    </xf>
    <xf numFmtId="177" fontId="26" fillId="0" borderId="48" xfId="0" applyNumberFormat="1" applyFont="1" applyFill="1" applyBorder="1" applyAlignment="1">
      <alignment horizontal="right" vertical="center"/>
    </xf>
    <xf numFmtId="0" fontId="26" fillId="0" borderId="51" xfId="0" applyFont="1" applyFill="1" applyBorder="1"/>
    <xf numFmtId="0" fontId="26" fillId="0" borderId="48" xfId="0" applyFont="1" applyFill="1" applyBorder="1"/>
    <xf numFmtId="0" fontId="26" fillId="0" borderId="49" xfId="0" applyFont="1" applyFill="1" applyBorder="1"/>
    <xf numFmtId="0" fontId="26" fillId="0" borderId="7" xfId="0" applyFont="1" applyFill="1" applyBorder="1" applyAlignment="1">
      <alignment vertical="center"/>
    </xf>
    <xf numFmtId="0" fontId="26" fillId="0" borderId="8" xfId="0" applyFont="1" applyFill="1" applyBorder="1" applyAlignment="1">
      <alignment vertical="center"/>
    </xf>
    <xf numFmtId="177" fontId="26" fillId="0" borderId="8" xfId="0" applyNumberFormat="1" applyFont="1" applyFill="1" applyBorder="1" applyAlignment="1">
      <alignment horizontal="right" vertical="center"/>
    </xf>
    <xf numFmtId="0" fontId="26" fillId="0" borderId="50" xfId="0" applyFont="1" applyFill="1" applyBorder="1"/>
    <xf numFmtId="0" fontId="26" fillId="0" borderId="8" xfId="0" applyFont="1" applyFill="1" applyBorder="1"/>
    <xf numFmtId="0" fontId="26" fillId="0" borderId="9" xfId="0" applyFont="1" applyFill="1" applyBorder="1"/>
    <xf numFmtId="0" fontId="28" fillId="0" borderId="6" xfId="0" applyFont="1" applyBorder="1" applyAlignment="1">
      <alignment horizontal="right"/>
    </xf>
    <xf numFmtId="0" fontId="10" fillId="0" borderId="12" xfId="0" applyFont="1" applyBorder="1"/>
    <xf numFmtId="0" fontId="10" fillId="0" borderId="12" xfId="0" applyFont="1" applyBorder="1" applyAlignment="1">
      <alignment horizontal="center"/>
    </xf>
    <xf numFmtId="0" fontId="10" fillId="0" borderId="12" xfId="0" applyNumberFormat="1" applyFont="1" applyBorder="1" applyAlignment="1">
      <alignment horizontal="center"/>
    </xf>
    <xf numFmtId="0" fontId="12" fillId="0" borderId="59" xfId="0" applyFont="1" applyBorder="1" applyProtection="1"/>
    <xf numFmtId="14" fontId="0" fillId="0" borderId="0" xfId="0" applyNumberFormat="1"/>
    <xf numFmtId="0" fontId="0" fillId="3" borderId="1" xfId="0" quotePrefix="1" applyFill="1" applyBorder="1"/>
    <xf numFmtId="0" fontId="0" fillId="0" borderId="60" xfId="0" applyBorder="1" applyAlignment="1">
      <alignment vertical="center"/>
    </xf>
    <xf numFmtId="14" fontId="0" fillId="0" borderId="61" xfId="0" applyNumberFormat="1" applyFill="1" applyBorder="1" applyAlignment="1">
      <alignment horizontal="center" vertical="center"/>
    </xf>
    <xf numFmtId="0" fontId="9" fillId="0" borderId="60" xfId="0" applyFont="1" applyFill="1" applyBorder="1" applyAlignment="1">
      <alignment vertical="center"/>
    </xf>
    <xf numFmtId="14" fontId="9" fillId="0" borderId="61" xfId="0" applyNumberFormat="1" applyFont="1" applyFill="1" applyBorder="1" applyAlignment="1">
      <alignment horizontal="center" vertical="center"/>
    </xf>
    <xf numFmtId="0" fontId="0" fillId="0" borderId="60" xfId="0" applyFill="1" applyBorder="1" applyAlignment="1">
      <alignment vertical="center"/>
    </xf>
    <xf numFmtId="0" fontId="24" fillId="0" borderId="5" xfId="0" applyFont="1" applyBorder="1" applyAlignment="1">
      <alignment vertical="top"/>
    </xf>
    <xf numFmtId="0" fontId="25" fillId="0" borderId="0" xfId="0" applyFont="1" applyAlignment="1">
      <alignment vertical="top"/>
    </xf>
    <xf numFmtId="0" fontId="26" fillId="0" borderId="0" xfId="0" applyFont="1" applyAlignment="1"/>
    <xf numFmtId="0" fontId="24" fillId="0" borderId="0" xfId="0" applyFont="1"/>
    <xf numFmtId="0" fontId="9" fillId="0" borderId="1" xfId="0" applyFont="1" applyFill="1" applyBorder="1"/>
    <xf numFmtId="177" fontId="10" fillId="0" borderId="1" xfId="0" applyNumberFormat="1" applyFont="1" applyFill="1" applyBorder="1"/>
    <xf numFmtId="0" fontId="10" fillId="0" borderId="1" xfId="0" applyFont="1" applyFill="1" applyBorder="1" applyAlignment="1">
      <alignment horizontal="center"/>
    </xf>
    <xf numFmtId="0" fontId="10" fillId="0" borderId="1" xfId="0" applyFont="1" applyFill="1" applyBorder="1"/>
    <xf numFmtId="14" fontId="10" fillId="0" borderId="1" xfId="0" applyNumberFormat="1" applyFont="1" applyFill="1" applyBorder="1"/>
    <xf numFmtId="0" fontId="10" fillId="0" borderId="1" xfId="0" applyNumberFormat="1" applyFont="1" applyFill="1" applyBorder="1"/>
    <xf numFmtId="0" fontId="9" fillId="4" borderId="62" xfId="0" applyFont="1" applyFill="1" applyBorder="1"/>
    <xf numFmtId="0" fontId="9" fillId="4" borderId="1" xfId="0" applyFont="1" applyFill="1" applyBorder="1"/>
    <xf numFmtId="0" fontId="26" fillId="4" borderId="1" xfId="0" applyFont="1" applyFill="1" applyBorder="1"/>
    <xf numFmtId="0" fontId="9" fillId="4" borderId="11" xfId="0" applyFont="1" applyFill="1" applyBorder="1"/>
    <xf numFmtId="0" fontId="10" fillId="4" borderId="11" xfId="0" applyFont="1" applyFill="1" applyBorder="1"/>
    <xf numFmtId="0" fontId="10" fillId="4" borderId="7" xfId="0" applyFont="1" applyFill="1" applyBorder="1"/>
    <xf numFmtId="177" fontId="10" fillId="4" borderId="59" xfId="0" applyNumberFormat="1" applyFont="1" applyFill="1" applyBorder="1"/>
    <xf numFmtId="0" fontId="9" fillId="4" borderId="59" xfId="0" applyFont="1" applyFill="1" applyBorder="1"/>
    <xf numFmtId="0" fontId="10" fillId="4" borderId="59" xfId="0" applyFont="1" applyFill="1" applyBorder="1"/>
    <xf numFmtId="0" fontId="10" fillId="4" borderId="9" xfId="0" applyFont="1" applyFill="1" applyBorder="1"/>
    <xf numFmtId="0" fontId="0" fillId="4" borderId="11" xfId="0" applyFill="1" applyBorder="1"/>
    <xf numFmtId="0" fontId="0" fillId="4" borderId="59" xfId="0" applyFill="1" applyBorder="1"/>
    <xf numFmtId="0" fontId="0" fillId="4" borderId="0" xfId="0" applyFill="1"/>
    <xf numFmtId="0" fontId="16" fillId="0" borderId="1" xfId="0" applyFont="1" applyBorder="1" applyAlignment="1">
      <alignment horizontal="right"/>
    </xf>
    <xf numFmtId="0" fontId="39" fillId="0" borderId="1" xfId="0" applyFont="1" applyBorder="1" applyAlignment="1">
      <alignment horizontal="center" vertical="center"/>
    </xf>
    <xf numFmtId="0" fontId="38" fillId="0" borderId="1" xfId="0" applyFont="1" applyBorder="1" applyAlignment="1">
      <alignment horizontal="center" vertical="center"/>
    </xf>
    <xf numFmtId="0" fontId="0" fillId="4" borderId="5" xfId="0" applyFill="1" applyBorder="1"/>
    <xf numFmtId="0" fontId="10" fillId="0" borderId="0" xfId="0" applyFont="1" applyFill="1"/>
    <xf numFmtId="177" fontId="10" fillId="0" borderId="1" xfId="0" applyNumberFormat="1" applyFont="1" applyBorder="1"/>
    <xf numFmtId="0" fontId="12" fillId="0" borderId="1" xfId="0" applyFont="1" applyFill="1" applyBorder="1"/>
    <xf numFmtId="49" fontId="12" fillId="0" borderId="1" xfId="0" applyNumberFormat="1" applyFont="1" applyFill="1" applyBorder="1" applyAlignment="1">
      <alignment horizontal="right"/>
    </xf>
    <xf numFmtId="14" fontId="0" fillId="0" borderId="0" xfId="0" applyNumberFormat="1" applyFill="1"/>
    <xf numFmtId="14" fontId="18" fillId="0" borderId="6" xfId="0" applyNumberFormat="1" applyFont="1" applyBorder="1" applyAlignment="1">
      <alignment horizontal="right"/>
    </xf>
    <xf numFmtId="177" fontId="40" fillId="0" borderId="1" xfId="0" applyNumberFormat="1" applyFont="1" applyBorder="1"/>
    <xf numFmtId="0" fontId="41" fillId="0" borderId="1" xfId="0" applyFont="1" applyFill="1" applyBorder="1"/>
    <xf numFmtId="0" fontId="40" fillId="0" borderId="1" xfId="0" applyFont="1" applyFill="1" applyBorder="1"/>
    <xf numFmtId="177" fontId="40" fillId="0" borderId="1" xfId="0" applyNumberFormat="1" applyFont="1" applyFill="1" applyBorder="1"/>
    <xf numFmtId="0" fontId="10" fillId="4" borderId="2" xfId="0" applyFont="1" applyFill="1" applyBorder="1"/>
    <xf numFmtId="0" fontId="10" fillId="4" borderId="4" xfId="0" applyFont="1" applyFill="1" applyBorder="1"/>
    <xf numFmtId="0" fontId="40" fillId="4" borderId="64" xfId="0" applyFont="1" applyFill="1" applyBorder="1"/>
    <xf numFmtId="0" fontId="40" fillId="4" borderId="65" xfId="0" applyFont="1" applyFill="1" applyBorder="1"/>
    <xf numFmtId="0" fontId="40" fillId="0" borderId="63" xfId="0" applyFont="1" applyBorder="1"/>
    <xf numFmtId="0" fontId="40" fillId="0" borderId="61" xfId="0" applyFont="1" applyBorder="1"/>
    <xf numFmtId="0" fontId="40" fillId="0" borderId="1" xfId="0" applyFont="1" applyBorder="1"/>
    <xf numFmtId="0" fontId="41" fillId="4" borderId="1" xfId="0" applyFont="1" applyFill="1" applyBorder="1"/>
    <xf numFmtId="0" fontId="0" fillId="0" borderId="0" xfId="0" applyAlignment="1">
      <alignment horizontal="center"/>
    </xf>
    <xf numFmtId="0" fontId="0" fillId="0" borderId="0" xfId="0" applyAlignment="1">
      <alignment horizontal="left" vertical="top" wrapText="1"/>
    </xf>
    <xf numFmtId="0" fontId="16" fillId="0" borderId="52" xfId="0" applyFont="1" applyBorder="1" applyAlignment="1">
      <alignment horizontal="center"/>
    </xf>
    <xf numFmtId="0" fontId="16" fillId="0" borderId="53" xfId="0" applyFont="1" applyBorder="1" applyAlignment="1">
      <alignment horizontal="center"/>
    </xf>
    <xf numFmtId="0" fontId="16" fillId="0" borderId="54" xfId="0" applyFont="1" applyBorder="1" applyAlignment="1">
      <alignment horizontal="center"/>
    </xf>
    <xf numFmtId="0" fontId="13" fillId="2" borderId="30" xfId="0" applyFont="1" applyFill="1" applyBorder="1" applyAlignment="1">
      <alignment horizontal="left" vertical="center"/>
    </xf>
    <xf numFmtId="0" fontId="13" fillId="2" borderId="56" xfId="0" applyFont="1" applyFill="1" applyBorder="1" applyAlignment="1">
      <alignment horizontal="left" vertical="center"/>
    </xf>
    <xf numFmtId="0" fontId="0" fillId="0" borderId="0" xfId="0" applyBorder="1" applyAlignment="1">
      <alignment horizontal="right" shrinkToFit="1"/>
    </xf>
    <xf numFmtId="0" fontId="0" fillId="0" borderId="0" xfId="0" applyBorder="1" applyAlignment="1">
      <alignment horizontal="right"/>
    </xf>
    <xf numFmtId="0" fontId="27" fillId="0" borderId="0" xfId="0" applyFont="1" applyBorder="1" applyAlignment="1">
      <alignment horizontal="right" vertical="center" wrapText="1"/>
    </xf>
    <xf numFmtId="0" fontId="0" fillId="0" borderId="0" xfId="0" applyFill="1" applyBorder="1" applyAlignment="1">
      <alignment horizontal="right"/>
    </xf>
    <xf numFmtId="179" fontId="8" fillId="0" borderId="0" xfId="0" applyNumberFormat="1" applyFont="1" applyAlignment="1">
      <alignment horizontal="right" vertical="top"/>
    </xf>
    <xf numFmtId="0" fontId="26" fillId="0" borderId="52" xfId="0" applyFont="1" applyBorder="1" applyAlignment="1">
      <alignment horizontal="center"/>
    </xf>
    <xf numFmtId="0" fontId="26" fillId="0" borderId="53" xfId="0" applyFont="1" applyBorder="1" applyAlignment="1">
      <alignment horizontal="center"/>
    </xf>
    <xf numFmtId="0" fontId="26" fillId="0" borderId="54" xfId="0" applyFont="1" applyBorder="1" applyAlignment="1">
      <alignment horizontal="center"/>
    </xf>
    <xf numFmtId="0" fontId="24" fillId="0" borderId="5" xfId="0" applyFont="1" applyBorder="1" applyAlignment="1">
      <alignment horizontal="left" vertical="top" wrapText="1"/>
    </xf>
    <xf numFmtId="0" fontId="24" fillId="0" borderId="0" xfId="0" applyFont="1" applyBorder="1" applyAlignment="1">
      <alignment horizontal="left" vertical="top" wrapText="1"/>
    </xf>
    <xf numFmtId="0" fontId="24" fillId="0" borderId="0" xfId="0" applyFont="1" applyAlignment="1">
      <alignment horizontal="left" vertical="top" wrapText="1"/>
    </xf>
    <xf numFmtId="0" fontId="24" fillId="0" borderId="0" xfId="0" applyFont="1" applyAlignment="1">
      <alignment horizontal="left" vertical="top"/>
    </xf>
    <xf numFmtId="0" fontId="24" fillId="0" borderId="5" xfId="0" applyFont="1" applyBorder="1" applyAlignment="1">
      <alignment horizontal="left" vertical="top"/>
    </xf>
    <xf numFmtId="0" fontId="9" fillId="0" borderId="0" xfId="0" applyFont="1" applyAlignment="1">
      <alignment horizontal="center"/>
    </xf>
    <xf numFmtId="0" fontId="9" fillId="0" borderId="0" xfId="0" applyFont="1" applyBorder="1" applyAlignment="1">
      <alignment horizontal="right"/>
    </xf>
    <xf numFmtId="0" fontId="9" fillId="0" borderId="0" xfId="0" applyFont="1" applyAlignment="1">
      <alignment horizontal="left" vertical="top" wrapText="1"/>
    </xf>
    <xf numFmtId="0" fontId="9" fillId="0" borderId="0" xfId="0" applyFont="1" applyBorder="1" applyAlignment="1">
      <alignment horizontal="right" shrinkToFit="1"/>
    </xf>
    <xf numFmtId="0" fontId="9" fillId="0" borderId="0" xfId="0" applyFont="1" applyFill="1" applyBorder="1" applyAlignment="1">
      <alignment horizontal="right"/>
    </xf>
    <xf numFmtId="0" fontId="0" fillId="0" borderId="46" xfId="0" applyBorder="1" applyAlignment="1">
      <alignment horizontal="right" shrinkToFit="1"/>
    </xf>
  </cellXfs>
  <cellStyles count="1">
    <cellStyle name="標準" xfId="0" builtinId="0"/>
  </cellStyles>
  <dxfs count="40">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font>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font>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b/>
        <i val="0"/>
        <color auto="1"/>
      </font>
    </dxf>
    <dxf>
      <border>
        <left style="dotted">
          <color auto="1"/>
        </left>
        <vertical/>
        <horizontal/>
      </border>
    </dxf>
    <dxf>
      <border>
        <bottom style="dotted">
          <color auto="1"/>
        </bottom>
        <vertical/>
        <horizontal/>
      </border>
    </dxf>
    <dxf>
      <border>
        <right style="dotted">
          <color auto="1"/>
        </right>
        <vertical/>
        <horizontal/>
      </border>
    </dxf>
    <dxf>
      <border>
        <left/>
        <right/>
        <top style="dotted">
          <color auto="1"/>
        </top>
        <bottom/>
        <vertical/>
        <horizontal/>
      </border>
    </dxf>
    <dxf>
      <border>
        <bottom/>
        <vertical/>
        <horizontal/>
      </border>
    </dxf>
    <dxf>
      <border>
        <bottom/>
        <vertical/>
        <horizontal/>
      </border>
    </dxf>
    <dxf>
      <font>
        <color theme="0" tint="-4.9989318521683403E-2"/>
      </font>
      <fill>
        <patternFill>
          <bgColor theme="0" tint="-4.9989318521683403E-2"/>
        </patternFill>
      </fill>
    </dxf>
    <dxf>
      <font>
        <color theme="0" tint="-4.9989318521683403E-2"/>
      </font>
      <fill>
        <patternFill>
          <bgColor theme="0" tint="-4.9989318521683403E-2"/>
        </patternFill>
      </fill>
      <border>
        <left/>
        <right/>
        <top/>
        <bottom/>
      </border>
    </dxf>
    <dxf>
      <border>
        <bottom style="thin">
          <color auto="1"/>
        </bottom>
        <vertical/>
        <horizontal/>
      </border>
    </dxf>
    <dxf>
      <font>
        <u val="none"/>
      </font>
      <border>
        <bottom style="thin">
          <color auto="1"/>
        </bottom>
      </border>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font>
    </dxf>
    <dxf>
      <font>
        <color theme="0" tint="-4.9989318521683403E-2"/>
      </font>
      <fill>
        <patternFill>
          <bgColor theme="0" tint="-4.9989318521683403E-2"/>
        </patternFill>
      </fill>
    </dxf>
    <dxf>
      <font>
        <color theme="0" tint="-4.9989318521683403E-2"/>
      </font>
      <fill>
        <patternFill>
          <bgColor theme="0" tint="-4.9989318521683403E-2"/>
        </patternFill>
      </fill>
    </dxf>
    <dxf>
      <font>
        <color theme="0" tint="-4.9989318521683403E-2"/>
      </font>
      <fill>
        <patternFill>
          <bgColor theme="0" tint="-4.9989318521683403E-2"/>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295275</xdr:colOff>
      <xdr:row>5</xdr:row>
      <xdr:rowOff>53973</xdr:rowOff>
    </xdr:from>
    <xdr:to>
      <xdr:col>18</xdr:col>
      <xdr:colOff>171450</xdr:colOff>
      <xdr:row>24</xdr:row>
      <xdr:rowOff>136526</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6689725" y="746123"/>
          <a:ext cx="4143375" cy="3067053"/>
        </a:xfrm>
        <a:prstGeom prst="rect">
          <a:avLst/>
        </a:prstGeom>
        <a:solidFill>
          <a:schemeClr val="accent5">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200">
              <a:solidFill>
                <a:sysClr val="windowText" lastClr="000000"/>
              </a:solidFill>
            </a:rPr>
            <a:t>海外居住者のための収入等申告書　入力にあたって</a:t>
          </a:r>
          <a:endParaRPr kumimoji="1" lang="en-US" altLang="ja-JP" sz="1200">
            <a:solidFill>
              <a:sysClr val="windowText" lastClr="000000"/>
            </a:solidFill>
          </a:endParaRPr>
        </a:p>
        <a:p>
          <a:pPr algn="l"/>
          <a:r>
            <a:rPr kumimoji="1" lang="ja-JP" altLang="en-US" sz="1100" u="none">
              <a:solidFill>
                <a:sysClr val="windowText" lastClr="000000"/>
              </a:solidFill>
            </a:rPr>
            <a:t>　</a:t>
          </a:r>
          <a:r>
            <a:rPr kumimoji="1" lang="ja-JP" altLang="en-US" sz="1100" u="sng">
              <a:solidFill>
                <a:sysClr val="windowText" lastClr="000000"/>
              </a:solidFill>
            </a:rPr>
            <a:t>このファイルを開いた際に、ウインドウ上部に下のような黄色いメッセージが表示されることがあります。その場合、「編集を有効にする</a:t>
          </a:r>
          <a:r>
            <a:rPr kumimoji="1" lang="en-US" altLang="ja-JP" sz="1100" u="sng">
              <a:solidFill>
                <a:sysClr val="windowText" lastClr="000000"/>
              </a:solidFill>
            </a:rPr>
            <a:t>(E)</a:t>
          </a:r>
          <a:r>
            <a:rPr kumimoji="1" lang="ja-JP" altLang="en-US" sz="1100" u="sng">
              <a:solidFill>
                <a:sysClr val="windowText" lastClr="000000"/>
              </a:solidFill>
            </a:rPr>
            <a:t>」を押さないと入力を開始することができません。</a:t>
          </a:r>
          <a:endParaRPr kumimoji="1" lang="en-US" altLang="ja-JP" sz="1100" u="sng">
            <a:solidFill>
              <a:sysClr val="windowText" lastClr="000000"/>
            </a:solidFill>
          </a:endParaRPr>
        </a:p>
        <a:p>
          <a:pPr algn="l"/>
          <a:r>
            <a:rPr kumimoji="1" lang="ja-JP" altLang="en-US" sz="1100">
              <a:solidFill>
                <a:sysClr val="windowText" lastClr="000000"/>
              </a:solidFill>
            </a:rPr>
            <a:t>　このファイルを（独）日本学生支援機構のホームページからダウンロードしたことをご確認のうえ、</a:t>
          </a:r>
          <a:r>
            <a:rPr kumimoji="1" lang="ja-JP" altLang="ja-JP" sz="1100">
              <a:solidFill>
                <a:sysClr val="windowText" lastClr="000000"/>
              </a:solidFill>
              <a:effectLst/>
              <a:latin typeface="+mn-lt"/>
              <a:ea typeface="+mn-ea"/>
              <a:cs typeface="+mn-cs"/>
            </a:rPr>
            <a:t>「編集を有効にする</a:t>
          </a:r>
          <a:r>
            <a:rPr kumimoji="1" lang="en-US" altLang="ja-JP" sz="1100">
              <a:solidFill>
                <a:sysClr val="windowText" lastClr="000000"/>
              </a:solidFill>
              <a:effectLst/>
              <a:latin typeface="+mn-lt"/>
              <a:ea typeface="+mn-ea"/>
              <a:cs typeface="+mn-cs"/>
            </a:rPr>
            <a:t>(E)</a:t>
          </a:r>
          <a:r>
            <a:rPr kumimoji="1" lang="ja-JP" altLang="ja-JP" sz="1100">
              <a:solidFill>
                <a:sysClr val="windowText" lastClr="000000"/>
              </a:solidFill>
              <a:effectLst/>
              <a:latin typeface="+mn-lt"/>
              <a:ea typeface="+mn-ea"/>
              <a:cs typeface="+mn-cs"/>
            </a:rPr>
            <a:t>」</a:t>
          </a:r>
          <a:r>
            <a:rPr kumimoji="1" lang="ja-JP" altLang="en-US" sz="1100">
              <a:solidFill>
                <a:sysClr val="windowText" lastClr="000000"/>
              </a:solidFill>
              <a:effectLst/>
              <a:latin typeface="+mn-lt"/>
              <a:ea typeface="+mn-ea"/>
              <a:cs typeface="+mn-cs"/>
            </a:rPr>
            <a:t>を押して開始してください。</a:t>
          </a:r>
          <a:endParaRPr kumimoji="1" lang="en-US" altLang="ja-JP" sz="1100">
            <a:solidFill>
              <a:sysClr val="windowText" lastClr="000000"/>
            </a:solidFill>
            <a:effectLst/>
            <a:latin typeface="+mn-lt"/>
            <a:ea typeface="+mn-ea"/>
            <a:cs typeface="+mn-cs"/>
          </a:endParaRPr>
        </a:p>
        <a:p>
          <a:pPr algn="l"/>
          <a:endParaRPr kumimoji="1" lang="en-US" altLang="ja-JP" sz="1100">
            <a:solidFill>
              <a:sysClr val="windowText" lastClr="000000"/>
            </a:solidFill>
            <a:effectLst/>
            <a:latin typeface="+mn-lt"/>
            <a:ea typeface="+mn-ea"/>
            <a:cs typeface="+mn-cs"/>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a:p>
          <a:pPr algn="l"/>
          <a:endParaRPr kumimoji="1" lang="en-US" altLang="ja-JP" sz="1100">
            <a:solidFill>
              <a:sysClr val="windowText" lastClr="000000"/>
            </a:solidFill>
          </a:endParaRPr>
        </a:p>
        <a:p>
          <a:pPr algn="l"/>
          <a:r>
            <a:rPr kumimoji="1" lang="ja-JP" altLang="en-US" sz="1100">
              <a:solidFill>
                <a:sysClr val="windowText" lastClr="000000"/>
              </a:solidFill>
            </a:rPr>
            <a:t>（メッセージは、</a:t>
          </a:r>
          <a:r>
            <a:rPr kumimoji="1" lang="en-US" altLang="ja-JP" sz="1100">
              <a:solidFill>
                <a:sysClr val="windowText" lastClr="000000"/>
              </a:solidFill>
            </a:rPr>
            <a:t>Microsoft Excel</a:t>
          </a:r>
          <a:r>
            <a:rPr kumimoji="1" lang="ja-JP" altLang="en-US" sz="1100">
              <a:solidFill>
                <a:sysClr val="windowText" lastClr="000000"/>
              </a:solidFill>
            </a:rPr>
            <a:t>のバージョン等によって異なります。）</a:t>
          </a:r>
          <a:endParaRPr kumimoji="1" lang="en-US" altLang="ja-JP" sz="1100">
            <a:solidFill>
              <a:sysClr val="windowText" lastClr="000000"/>
            </a:solidFill>
          </a:endParaRPr>
        </a:p>
        <a:p>
          <a:pPr algn="l"/>
          <a:r>
            <a:rPr kumimoji="1" lang="ja-JP" altLang="en-US" sz="1100">
              <a:solidFill>
                <a:sysClr val="windowText" lastClr="000000"/>
              </a:solidFill>
            </a:rPr>
            <a:t>　なお、別のシート（ウインドウ下部オレンジ色のタブ）に記入例や注意点をまとめていますので、参考にしてください。</a:t>
          </a:r>
          <a:endParaRPr kumimoji="1" lang="en-US" altLang="ja-JP" sz="1100">
            <a:solidFill>
              <a:sysClr val="windowText" lastClr="000000"/>
            </a:solidFill>
          </a:endParaRPr>
        </a:p>
      </xdr:txBody>
    </xdr:sp>
    <xdr:clientData/>
  </xdr:twoCellAnchor>
  <xdr:twoCellAnchor>
    <xdr:from>
      <xdr:col>4</xdr:col>
      <xdr:colOff>80596</xdr:colOff>
      <xdr:row>56</xdr:row>
      <xdr:rowOff>102577</xdr:rowOff>
    </xdr:from>
    <xdr:to>
      <xdr:col>4</xdr:col>
      <xdr:colOff>271096</xdr:colOff>
      <xdr:row>57</xdr:row>
      <xdr:rowOff>174219</xdr:rowOff>
    </xdr:to>
    <xdr:sp macro="" textlink="">
      <xdr:nvSpPr>
        <xdr:cNvPr id="2" name="円/楕円 1">
          <a:extLst>
            <a:ext uri="{FF2B5EF4-FFF2-40B4-BE49-F238E27FC236}">
              <a16:creationId xmlns:a16="http://schemas.microsoft.com/office/drawing/2014/main" id="{00000000-0008-0000-0000-000002000000}"/>
            </a:ext>
          </a:extLst>
        </xdr:cNvPr>
        <xdr:cNvSpPr/>
      </xdr:nvSpPr>
      <xdr:spPr>
        <a:xfrm>
          <a:off x="4278923" y="8088923"/>
          <a:ext cx="190500" cy="232834"/>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twoCellAnchor>
    <xdr:from>
      <xdr:col>4</xdr:col>
      <xdr:colOff>86456</xdr:colOff>
      <xdr:row>58</xdr:row>
      <xdr:rowOff>20517</xdr:rowOff>
    </xdr:from>
    <xdr:to>
      <xdr:col>4</xdr:col>
      <xdr:colOff>276956</xdr:colOff>
      <xdr:row>58</xdr:row>
      <xdr:rowOff>253351</xdr:rowOff>
    </xdr:to>
    <xdr:sp macro="" textlink="">
      <xdr:nvSpPr>
        <xdr:cNvPr id="3" name="円/楕円 2">
          <a:extLst>
            <a:ext uri="{FF2B5EF4-FFF2-40B4-BE49-F238E27FC236}">
              <a16:creationId xmlns:a16="http://schemas.microsoft.com/office/drawing/2014/main" id="{00000000-0008-0000-0000-000003000000}"/>
            </a:ext>
          </a:extLst>
        </xdr:cNvPr>
        <xdr:cNvSpPr/>
      </xdr:nvSpPr>
      <xdr:spPr>
        <a:xfrm>
          <a:off x="4284783" y="8387863"/>
          <a:ext cx="190500" cy="232834"/>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twoCellAnchor editAs="oneCell">
    <xdr:from>
      <xdr:col>11</xdr:col>
      <xdr:colOff>333375</xdr:colOff>
      <xdr:row>14</xdr:row>
      <xdr:rowOff>150255</xdr:rowOff>
    </xdr:from>
    <xdr:to>
      <xdr:col>18</xdr:col>
      <xdr:colOff>84801</xdr:colOff>
      <xdr:row>16</xdr:row>
      <xdr:rowOff>15533</xdr:rowOff>
    </xdr:to>
    <xdr:pic>
      <xdr:nvPicPr>
        <xdr:cNvPr id="4" name="図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6727825" y="2264805"/>
          <a:ext cx="4018626" cy="195478"/>
        </a:xfrm>
        <a:prstGeom prst="rect">
          <a:avLst/>
        </a:prstGeom>
      </xdr:spPr>
    </xdr:pic>
    <xdr:clientData/>
  </xdr:twoCellAnchor>
  <xdr:twoCellAnchor>
    <xdr:from>
      <xdr:col>16</xdr:col>
      <xdr:colOff>342900</xdr:colOff>
      <xdr:row>14</xdr:row>
      <xdr:rowOff>79375</xdr:rowOff>
    </xdr:from>
    <xdr:to>
      <xdr:col>17</xdr:col>
      <xdr:colOff>552450</xdr:colOff>
      <xdr:row>16</xdr:row>
      <xdr:rowOff>3175</xdr:rowOff>
    </xdr:to>
    <xdr:sp macro="" textlink="">
      <xdr:nvSpPr>
        <xdr:cNvPr id="6" name="円/楕円 5">
          <a:extLst>
            <a:ext uri="{FF2B5EF4-FFF2-40B4-BE49-F238E27FC236}">
              <a16:creationId xmlns:a16="http://schemas.microsoft.com/office/drawing/2014/main" id="{00000000-0008-0000-0000-000006000000}"/>
            </a:ext>
          </a:extLst>
        </xdr:cNvPr>
        <xdr:cNvSpPr/>
      </xdr:nvSpPr>
      <xdr:spPr>
        <a:xfrm>
          <a:off x="9785350" y="2193925"/>
          <a:ext cx="819150" cy="254000"/>
        </a:xfrm>
        <a:prstGeom prst="ellipse">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11</xdr:col>
      <xdr:colOff>330200</xdr:colOff>
      <xdr:row>17</xdr:row>
      <xdr:rowOff>15567</xdr:rowOff>
    </xdr:from>
    <xdr:to>
      <xdr:col>18</xdr:col>
      <xdr:colOff>133350</xdr:colOff>
      <xdr:row>17</xdr:row>
      <xdr:rowOff>146048</xdr:rowOff>
    </xdr:to>
    <xdr:pic>
      <xdr:nvPicPr>
        <xdr:cNvPr id="7" name="図 6">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724650" y="2504767"/>
          <a:ext cx="4070350" cy="1304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17</xdr:col>
      <xdr:colOff>82549</xdr:colOff>
      <xdr:row>16</xdr:row>
      <xdr:rowOff>25400</xdr:rowOff>
    </xdr:from>
    <xdr:to>
      <xdr:col>18</xdr:col>
      <xdr:colOff>161924</xdr:colOff>
      <xdr:row>17</xdr:row>
      <xdr:rowOff>165100</xdr:rowOff>
    </xdr:to>
    <xdr:sp macro="" textlink="">
      <xdr:nvSpPr>
        <xdr:cNvPr id="8" name="円/楕円 7">
          <a:extLst>
            <a:ext uri="{FF2B5EF4-FFF2-40B4-BE49-F238E27FC236}">
              <a16:creationId xmlns:a16="http://schemas.microsoft.com/office/drawing/2014/main" id="{00000000-0008-0000-0000-000008000000}"/>
            </a:ext>
          </a:extLst>
        </xdr:cNvPr>
        <xdr:cNvSpPr/>
      </xdr:nvSpPr>
      <xdr:spPr>
        <a:xfrm>
          <a:off x="10134599" y="2470150"/>
          <a:ext cx="688975" cy="184150"/>
        </a:xfrm>
        <a:prstGeom prst="ellipse">
          <a:avLst/>
        </a:prstGeom>
        <a:noFill/>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63497</xdr:colOff>
      <xdr:row>56</xdr:row>
      <xdr:rowOff>116418</xdr:rowOff>
    </xdr:from>
    <xdr:to>
      <xdr:col>4</xdr:col>
      <xdr:colOff>253997</xdr:colOff>
      <xdr:row>57</xdr:row>
      <xdr:rowOff>190502</xdr:rowOff>
    </xdr:to>
    <xdr:sp macro="" textlink="">
      <xdr:nvSpPr>
        <xdr:cNvPr id="3" name="円/楕円 2">
          <a:extLst>
            <a:ext uri="{FF2B5EF4-FFF2-40B4-BE49-F238E27FC236}">
              <a16:creationId xmlns:a16="http://schemas.microsoft.com/office/drawing/2014/main" id="{00000000-0008-0000-0100-000003000000}"/>
            </a:ext>
          </a:extLst>
        </xdr:cNvPr>
        <xdr:cNvSpPr/>
      </xdr:nvSpPr>
      <xdr:spPr>
        <a:xfrm>
          <a:off x="4265080" y="8032751"/>
          <a:ext cx="190500" cy="232834"/>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twoCellAnchor>
    <xdr:from>
      <xdr:col>4</xdr:col>
      <xdr:colOff>67735</xdr:colOff>
      <xdr:row>58</xdr:row>
      <xdr:rowOff>35980</xdr:rowOff>
    </xdr:from>
    <xdr:to>
      <xdr:col>4</xdr:col>
      <xdr:colOff>258235</xdr:colOff>
      <xdr:row>58</xdr:row>
      <xdr:rowOff>268814</xdr:rowOff>
    </xdr:to>
    <xdr:sp macro="" textlink="">
      <xdr:nvSpPr>
        <xdr:cNvPr id="4" name="円/楕円 3">
          <a:extLst>
            <a:ext uri="{FF2B5EF4-FFF2-40B4-BE49-F238E27FC236}">
              <a16:creationId xmlns:a16="http://schemas.microsoft.com/office/drawing/2014/main" id="{00000000-0008-0000-0100-000004000000}"/>
            </a:ext>
          </a:extLst>
        </xdr:cNvPr>
        <xdr:cNvSpPr/>
      </xdr:nvSpPr>
      <xdr:spPr>
        <a:xfrm>
          <a:off x="4269318" y="8333313"/>
          <a:ext cx="190500" cy="232834"/>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63497</xdr:colOff>
      <xdr:row>56</xdr:row>
      <xdr:rowOff>116418</xdr:rowOff>
    </xdr:from>
    <xdr:to>
      <xdr:col>4</xdr:col>
      <xdr:colOff>253997</xdr:colOff>
      <xdr:row>57</xdr:row>
      <xdr:rowOff>190502</xdr:rowOff>
    </xdr:to>
    <xdr:sp macro="" textlink="">
      <xdr:nvSpPr>
        <xdr:cNvPr id="2" name="円/楕円 1">
          <a:extLst>
            <a:ext uri="{FF2B5EF4-FFF2-40B4-BE49-F238E27FC236}">
              <a16:creationId xmlns:a16="http://schemas.microsoft.com/office/drawing/2014/main" id="{00000000-0008-0000-0200-000002000000}"/>
            </a:ext>
          </a:extLst>
        </xdr:cNvPr>
        <xdr:cNvSpPr/>
      </xdr:nvSpPr>
      <xdr:spPr>
        <a:xfrm>
          <a:off x="4254497" y="8886825"/>
          <a:ext cx="190500" cy="0"/>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twoCellAnchor>
    <xdr:from>
      <xdr:col>4</xdr:col>
      <xdr:colOff>67735</xdr:colOff>
      <xdr:row>58</xdr:row>
      <xdr:rowOff>35980</xdr:rowOff>
    </xdr:from>
    <xdr:to>
      <xdr:col>4</xdr:col>
      <xdr:colOff>258235</xdr:colOff>
      <xdr:row>58</xdr:row>
      <xdr:rowOff>268814</xdr:rowOff>
    </xdr:to>
    <xdr:sp macro="" textlink="">
      <xdr:nvSpPr>
        <xdr:cNvPr id="3" name="円/楕円 2">
          <a:extLst>
            <a:ext uri="{FF2B5EF4-FFF2-40B4-BE49-F238E27FC236}">
              <a16:creationId xmlns:a16="http://schemas.microsoft.com/office/drawing/2014/main" id="{00000000-0008-0000-0200-000003000000}"/>
            </a:ext>
          </a:extLst>
        </xdr:cNvPr>
        <xdr:cNvSpPr/>
      </xdr:nvSpPr>
      <xdr:spPr>
        <a:xfrm>
          <a:off x="4258735" y="8886825"/>
          <a:ext cx="190500" cy="0"/>
        </a:xfrm>
        <a:prstGeom prst="ellipse">
          <a:avLst/>
        </a:prstGeom>
        <a:ln>
          <a:prstDash val="sysDot"/>
        </a:ln>
      </xdr:spPr>
      <xdr:style>
        <a:lnRef idx="2">
          <a:schemeClr val="dk1"/>
        </a:lnRef>
        <a:fillRef idx="1">
          <a:schemeClr val="lt1"/>
        </a:fillRef>
        <a:effectRef idx="0">
          <a:schemeClr val="dk1"/>
        </a:effectRef>
        <a:fontRef idx="minor">
          <a:schemeClr val="dk1"/>
        </a:fontRef>
      </xdr:style>
      <xdr:txBody>
        <a:bodyPr vertOverflow="overflow" horzOverflow="overflow" wrap="none" lIns="0" tIns="0" rIns="144000" bIns="0" rtlCol="0" anchor="ctr" anchorCtr="0"/>
        <a:lstStyle/>
        <a:p>
          <a:pPr algn="l"/>
          <a:r>
            <a:rPr kumimoji="1" lang="ja-JP" altLang="en-US" sz="1100"/>
            <a:t>印</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FAT019\Desktop\20200325\&#28023;&#22806;&#23621;&#20303;&#32773;&#12398;&#12383;&#12417;&#12398;&#21454;&#20837;&#31561;&#30003;&#21578;&#26360;_20200106_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計算シート"/>
      <sheetName val="前年レート"/>
    </sheetNames>
    <sheetDataSet>
      <sheetData sheetId="0" refreshError="1"/>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75"/>
  <sheetViews>
    <sheetView tabSelected="1" view="pageBreakPreview" zoomScaleNormal="100" zoomScaleSheetLayoutView="100" workbookViewId="0">
      <selection activeCell="H10" sqref="H10"/>
    </sheetView>
  </sheetViews>
  <sheetFormatPr defaultRowHeight="13.5" x14ac:dyDescent="0.15"/>
  <cols>
    <col min="1" max="1" width="3.125" customWidth="1"/>
    <col min="2" max="2" width="34.625" customWidth="1"/>
    <col min="3" max="3" width="0.625" customWidth="1"/>
    <col min="4" max="4" width="16.625" customWidth="1"/>
    <col min="5" max="5" width="4.75" bestFit="1" customWidth="1"/>
    <col min="6" max="6" width="4.125" customWidth="1"/>
    <col min="7" max="7" width="2" customWidth="1"/>
    <col min="8" max="8" width="16.625" customWidth="1"/>
    <col min="9" max="9" width="4.75" bestFit="1" customWidth="1"/>
    <col min="10" max="10" width="0.625" customWidth="1"/>
    <col min="11" max="11" width="3.75" customWidth="1"/>
  </cols>
  <sheetData>
    <row r="1" spans="1:11" x14ac:dyDescent="0.15">
      <c r="A1" s="429" t="s">
        <v>383</v>
      </c>
      <c r="B1" s="429"/>
      <c r="C1" s="429"/>
      <c r="D1" s="429"/>
      <c r="E1" s="429"/>
      <c r="F1" s="429"/>
      <c r="G1" s="429"/>
      <c r="H1" s="429"/>
      <c r="I1" s="429"/>
    </row>
    <row r="2" spans="1:11" ht="6" customHeight="1" x14ac:dyDescent="0.15">
      <c r="A2" s="75"/>
      <c r="B2" s="75"/>
      <c r="C2" s="75"/>
      <c r="D2" s="75"/>
      <c r="E2" s="75"/>
      <c r="F2" s="75"/>
      <c r="G2" s="75"/>
      <c r="H2" s="75"/>
      <c r="I2" s="440">
        <f>MAX(修正履歴!A:A)</f>
        <v>45531</v>
      </c>
      <c r="J2" s="440"/>
      <c r="K2" s="440"/>
    </row>
    <row r="3" spans="1:11" x14ac:dyDescent="0.15">
      <c r="A3" s="88" t="s">
        <v>298</v>
      </c>
      <c r="C3" s="75"/>
      <c r="D3" s="75"/>
      <c r="E3" s="75"/>
      <c r="F3" s="75"/>
      <c r="G3" s="75"/>
      <c r="H3" s="75"/>
      <c r="I3" s="440"/>
      <c r="J3" s="440"/>
      <c r="K3" s="440"/>
    </row>
    <row r="4" spans="1:11" ht="6" customHeight="1" x14ac:dyDescent="0.15">
      <c r="A4" s="75"/>
      <c r="B4" s="88"/>
      <c r="C4" s="75"/>
      <c r="D4" s="75"/>
      <c r="E4" s="75"/>
      <c r="F4" s="75"/>
      <c r="G4" s="75"/>
      <c r="H4" s="75"/>
      <c r="I4" s="75"/>
    </row>
    <row r="5" spans="1:11" x14ac:dyDescent="0.15">
      <c r="A5" s="75"/>
      <c r="B5" s="430" t="str">
        <f>"　以下の"&amp;IF(VLOOKUP(H10,計算シート!F15:G22,2,0)=4,"奨学生の適格認定（家計）","者の申込等")&amp;"に際して、収入・所得等を提出すべき者が１月１日時点で日本国外に居住しているため、その収入・所得等の情報を申告します。"</f>
        <v>　以下の者の申込等に際して、収入・所得等を提出すべき者が１月１日時点で日本国外に居住しているため、その収入・所得等の情報を申告します。</v>
      </c>
      <c r="C5" s="430"/>
      <c r="D5" s="430"/>
      <c r="E5" s="430"/>
      <c r="F5" s="430"/>
      <c r="G5" s="430"/>
      <c r="H5" s="430"/>
      <c r="I5" s="430"/>
    </row>
    <row r="6" spans="1:11" x14ac:dyDescent="0.15">
      <c r="A6" s="75"/>
      <c r="B6" s="430"/>
      <c r="C6" s="430"/>
      <c r="D6" s="430"/>
      <c r="E6" s="430"/>
      <c r="F6" s="430"/>
      <c r="G6" s="430"/>
      <c r="H6" s="430"/>
      <c r="I6" s="430"/>
    </row>
    <row r="7" spans="1:11" ht="5.25" customHeight="1" x14ac:dyDescent="0.15">
      <c r="A7" s="75"/>
      <c r="B7" s="75"/>
      <c r="C7" s="75"/>
      <c r="D7" s="75"/>
      <c r="E7" s="57"/>
      <c r="F7" s="165"/>
      <c r="G7" s="57"/>
      <c r="H7" s="167"/>
      <c r="I7" s="166"/>
    </row>
    <row r="8" spans="1:11" ht="14.25" thickBot="1" x14ac:dyDescent="0.2">
      <c r="A8" s="203"/>
      <c r="B8" s="203"/>
      <c r="C8" s="203"/>
      <c r="D8" s="203"/>
      <c r="E8" s="437" t="s">
        <v>389</v>
      </c>
      <c r="F8" s="437"/>
      <c r="G8" s="437"/>
      <c r="H8" s="202"/>
      <c r="I8" s="166"/>
    </row>
    <row r="9" spans="1:11" ht="9.9499999999999993" customHeight="1" x14ac:dyDescent="0.15">
      <c r="A9" s="203"/>
      <c r="B9" s="203"/>
      <c r="C9" s="203"/>
      <c r="D9" s="203"/>
      <c r="E9" s="57"/>
      <c r="F9" s="57"/>
      <c r="G9" s="57"/>
      <c r="H9" s="205" t="s">
        <v>388</v>
      </c>
      <c r="I9" s="166"/>
    </row>
    <row r="10" spans="1:11" ht="14.25" thickBot="1" x14ac:dyDescent="0.2">
      <c r="A10" s="211"/>
      <c r="B10" s="216" t="s">
        <v>624</v>
      </c>
      <c r="C10" s="217"/>
      <c r="D10" s="226">
        <v>2024</v>
      </c>
      <c r="E10" s="439" t="s">
        <v>399</v>
      </c>
      <c r="F10" s="439"/>
      <c r="G10" s="439"/>
      <c r="H10" s="227" t="s">
        <v>983</v>
      </c>
      <c r="I10" s="166"/>
    </row>
    <row r="11" spans="1:11" ht="14.25" thickBot="1" x14ac:dyDescent="0.2">
      <c r="A11" s="164"/>
      <c r="B11" s="190" t="str">
        <f>IF(VLOOKUP(H10,計算シート!F15:G22,2,0)=4,"奨学生番号","申込受付番号")</f>
        <v>申込受付番号</v>
      </c>
      <c r="C11" s="57"/>
      <c r="D11" s="222"/>
      <c r="E11" s="166" t="str">
        <f>IF(VLOOKUP(H10,計算シート!F15:G22,2,0)=4,"","-")</f>
        <v>-</v>
      </c>
      <c r="F11" s="231"/>
      <c r="G11" s="231" t="str">
        <f>IF(VLOOKUP(H10,計算シート!F15:G22,2,0)=4,"","-")</f>
        <v>-</v>
      </c>
      <c r="H11" s="223"/>
      <c r="I11" s="166"/>
    </row>
    <row r="12" spans="1:11" ht="14.25" thickBot="1" x14ac:dyDescent="0.2">
      <c r="B12" s="190" t="str">
        <f>IF(VLOOKUP(H10,計算シート!F15:G22,2,0)=4,"奨学生","申込者")&amp;"本人氏名"</f>
        <v>申込者本人氏名</v>
      </c>
      <c r="C12" s="57"/>
      <c r="D12" s="206"/>
      <c r="E12" s="436" t="str">
        <f>IF(計算シート!C63=0,"本人生年月日","")</f>
        <v/>
      </c>
      <c r="F12" s="436"/>
      <c r="G12" s="436"/>
      <c r="H12" s="202"/>
    </row>
    <row r="13" spans="1:11" ht="14.25" thickBot="1" x14ac:dyDescent="0.2">
      <c r="B13" s="190" t="str">
        <f>IF(計算シート!C63=0,"生計維持者１","配偶者")&amp;"の氏名"</f>
        <v>配偶者の氏名</v>
      </c>
      <c r="C13" s="57"/>
      <c r="D13" s="207"/>
      <c r="E13" s="57"/>
      <c r="F13" s="57"/>
      <c r="G13" s="57"/>
      <c r="H13" s="205" t="str">
        <f>IF(計算シート!C63=0,"（ yyyy / m / d ）","")</f>
        <v/>
      </c>
    </row>
    <row r="14" spans="1:11" ht="14.25" thickBot="1" x14ac:dyDescent="0.2">
      <c r="B14" s="190" t="str">
        <f>IF(計算シート!C63=0,"生計維持者２"&amp;"の氏名","")</f>
        <v/>
      </c>
      <c r="C14" s="57"/>
      <c r="D14" s="208"/>
      <c r="E14" s="438"/>
      <c r="F14" s="438"/>
      <c r="G14" s="438"/>
      <c r="H14" s="209"/>
    </row>
    <row r="15" spans="1:11" x14ac:dyDescent="0.15">
      <c r="B15" s="220" t="str">
        <f>"※ 以下、収入（所得）は【"&amp;YEAR(計算シート!C46)-1&amp;"年1月1日～12月31日】のものを入力してください。"</f>
        <v>※ 以下、収入（所得）は【2023年1月1日～12月31日】のものを入力してください。</v>
      </c>
      <c r="C15" s="57"/>
      <c r="D15" s="214"/>
      <c r="E15" s="213"/>
      <c r="F15" s="213"/>
      <c r="G15" s="213"/>
      <c r="H15" s="209"/>
    </row>
    <row r="16" spans="1:11" x14ac:dyDescent="0.15">
      <c r="B16" s="220" t="str">
        <f>"    扶養等の情報は【"&amp;YEAR(計算シート!C46)-1&amp;"年12月31日】現在のものを入力してください。"</f>
        <v xml:space="preserve">    扶養等の情報は【2023年12月31日】現在のものを入力してください。</v>
      </c>
      <c r="C16" s="57"/>
      <c r="D16" s="214"/>
      <c r="E16" s="213"/>
      <c r="F16" s="213"/>
      <c r="G16" s="213"/>
      <c r="H16" s="209"/>
    </row>
    <row r="17" spans="1:10" ht="3.75" customHeight="1" thickBot="1" x14ac:dyDescent="0.2">
      <c r="A17" s="81"/>
      <c r="B17" s="81"/>
      <c r="C17" s="81"/>
      <c r="D17" s="81"/>
      <c r="E17" s="81"/>
      <c r="H17" s="81"/>
    </row>
    <row r="18" spans="1:10" s="99" customFormat="1" ht="15.6" customHeight="1" thickTop="1" x14ac:dyDescent="0.15">
      <c r="A18" s="87" t="str">
        <f>IF(計算シート!C63=0,"奨学生本人情報","※大学院申込の場合、この欄は入力不要です")</f>
        <v>※大学院申込の場合、この欄は入力不要です</v>
      </c>
      <c r="B18" s="97"/>
      <c r="C18" s="97"/>
      <c r="D18" s="97"/>
      <c r="E18" s="98"/>
      <c r="G18" s="84" t="s">
        <v>376</v>
      </c>
      <c r="H18" s="192"/>
      <c r="I18" s="98"/>
    </row>
    <row r="19" spans="1:10" s="99" customFormat="1" ht="12.95" customHeight="1" thickBot="1" x14ac:dyDescent="0.2">
      <c r="A19" s="171" t="s">
        <v>317</v>
      </c>
      <c r="B19" s="149" t="str">
        <f>IF(計算シート!C63=0,"生年月日（yyyy/m/d）","")</f>
        <v/>
      </c>
      <c r="C19" s="379"/>
      <c r="D19" s="380">
        <f>H12</f>
        <v>0</v>
      </c>
      <c r="E19" s="103"/>
      <c r="G19" s="194" t="s">
        <v>377</v>
      </c>
      <c r="H19" s="76"/>
      <c r="I19" s="103"/>
    </row>
    <row r="20" spans="1:10" s="99" customFormat="1" ht="12.95" customHeight="1" thickBot="1" x14ac:dyDescent="0.2">
      <c r="A20" s="172" t="s">
        <v>318</v>
      </c>
      <c r="B20" s="102" t="str">
        <f>IF(計算シート!C63=0,"どちらの生計維持者に扶養されていますか","")</f>
        <v/>
      </c>
      <c r="D20" s="58" t="s">
        <v>38</v>
      </c>
      <c r="E20" s="103"/>
      <c r="G20" s="194" t="s">
        <v>378</v>
      </c>
      <c r="H20" s="76"/>
      <c r="I20" s="103"/>
    </row>
    <row r="21" spans="1:10" s="99" customFormat="1" ht="12.95" customHeight="1" thickBot="1" x14ac:dyDescent="0.2">
      <c r="A21" s="172" t="s">
        <v>319</v>
      </c>
      <c r="B21" s="99" t="str">
        <f>IF(計算シート!C63=0,"障がい者に該当していますか","")</f>
        <v/>
      </c>
      <c r="C21" s="104"/>
      <c r="D21" s="91" t="s">
        <v>44</v>
      </c>
      <c r="E21" s="103"/>
      <c r="G21" s="194" t="s">
        <v>379</v>
      </c>
      <c r="H21" s="76"/>
      <c r="I21" s="103"/>
    </row>
    <row r="22" spans="1:10" s="99" customFormat="1" ht="12.95" customHeight="1" thickBot="1" x14ac:dyDescent="0.2">
      <c r="A22" s="172" t="s">
        <v>320</v>
      </c>
      <c r="B22" s="105" t="str">
        <f>IF(計算シート!C63=0,"　生計維持者と同居していますか","")</f>
        <v/>
      </c>
      <c r="C22" s="104"/>
      <c r="D22" s="74" t="s">
        <v>40</v>
      </c>
      <c r="E22" s="103"/>
      <c r="G22" s="195">
        <v>1</v>
      </c>
      <c r="H22" s="196" t="s">
        <v>380</v>
      </c>
      <c r="I22" s="198" t="s">
        <v>625</v>
      </c>
    </row>
    <row r="23" spans="1:10" s="99" customFormat="1" ht="12.95" customHeight="1" thickBot="1" x14ac:dyDescent="0.2">
      <c r="A23" s="172" t="s">
        <v>321</v>
      </c>
      <c r="B23" s="106" t="str">
        <f>IF(計算シート!C63=0,"奨学生本人に収入（所得）がありますか","")</f>
        <v/>
      </c>
      <c r="C23" s="100"/>
      <c r="D23" s="58" t="s">
        <v>42</v>
      </c>
      <c r="E23" s="103"/>
      <c r="G23" s="195">
        <v>2</v>
      </c>
      <c r="H23" s="197" t="s">
        <v>387</v>
      </c>
      <c r="I23" s="198" t="str">
        <f>IF(D32="はい","○"&amp;IF(VLOOKUP(H10,計算シート!F15:G22,2,0)=4,"※",""),"")</f>
        <v/>
      </c>
    </row>
    <row r="24" spans="1:10" s="99" customFormat="1" ht="12.95" customHeight="1" thickBot="1" x14ac:dyDescent="0.2">
      <c r="A24" s="172" t="s">
        <v>322</v>
      </c>
      <c r="B24" s="60" t="str">
        <f>IF(計算シート!C63=0,"　給与収入金額の通貨","")</f>
        <v/>
      </c>
      <c r="C24" s="100"/>
      <c r="D24" s="74" t="s">
        <v>49</v>
      </c>
      <c r="E24" s="103"/>
      <c r="G24" s="195">
        <v>3</v>
      </c>
      <c r="H24" s="196" t="s">
        <v>386</v>
      </c>
      <c r="I24" s="198" t="str">
        <f>IF(SUM(D47:D55,H47:H55)&gt;0,"○","")</f>
        <v/>
      </c>
    </row>
    <row r="25" spans="1:10" s="99" customFormat="1" ht="12.95" customHeight="1" thickBot="1" x14ac:dyDescent="0.2">
      <c r="A25" s="172" t="s">
        <v>323</v>
      </c>
      <c r="B25" s="99" t="str">
        <f>IF(計算シート!C63=0,"　　給与収入金額","")</f>
        <v/>
      </c>
      <c r="D25" s="204">
        <v>0</v>
      </c>
      <c r="E25" s="101" t="str">
        <f>MID(D24,SEARCH("(",D24)+1,3)</f>
        <v>JPY</v>
      </c>
      <c r="G25" s="195">
        <v>4</v>
      </c>
      <c r="H25" s="196" t="s">
        <v>385</v>
      </c>
      <c r="I25" s="198" t="str">
        <f>IF(OR(AND(計算シート!C63=0,D32="いいえ"),AND(計算シート!C63=1,D36="ひとり親である")),"○","")</f>
        <v/>
      </c>
    </row>
    <row r="26" spans="1:10" s="99" customFormat="1" ht="12.95" customHeight="1" thickBot="1" x14ac:dyDescent="0.2">
      <c r="A26" s="172" t="s">
        <v>324</v>
      </c>
      <c r="B26" s="148" t="str">
        <f>IF(計算シート!C63=0,"　給与・年金以外の所得の通貨","")</f>
        <v/>
      </c>
      <c r="C26" s="100"/>
      <c r="D26" s="74" t="s">
        <v>49</v>
      </c>
      <c r="E26" s="103"/>
      <c r="G26" s="195">
        <v>5</v>
      </c>
      <c r="H26" s="196" t="s">
        <v>384</v>
      </c>
      <c r="I26" s="198" t="str">
        <f>IF(OR(D21="障がい者である",D21="特別の障がい者である",D35="障がい者である",D35="特別の障がい者である",H35="障がい者である",H35="特別の障がい者である",SUM(D53:D55,H53:H55)&gt;0),"○","")</f>
        <v/>
      </c>
    </row>
    <row r="27" spans="1:10" s="99" customFormat="1" ht="12.95" customHeight="1" thickBot="1" x14ac:dyDescent="0.2">
      <c r="A27" s="173" t="s">
        <v>325</v>
      </c>
      <c r="B27" s="82" t="str">
        <f>IF(計算シート!C63=0,"　　給与・年金以外の所得の金額","")</f>
        <v/>
      </c>
      <c r="C27" s="108"/>
      <c r="D27" s="204">
        <v>0</v>
      </c>
      <c r="E27" s="109" t="str">
        <f>MID(D26,SEARCH("(",D26)+1,3)</f>
        <v>JPY</v>
      </c>
      <c r="G27" s="193"/>
      <c r="H27" s="118"/>
      <c r="I27" s="128"/>
    </row>
    <row r="28" spans="1:10" s="99" customFormat="1" ht="3" customHeight="1" thickTop="1" x14ac:dyDescent="0.15"/>
    <row r="29" spans="1:10" s="99" customFormat="1" ht="14.1" customHeight="1" thickBot="1" x14ac:dyDescent="0.2">
      <c r="A29" s="79"/>
      <c r="B29" s="79"/>
      <c r="C29" s="80"/>
      <c r="D29" s="110" t="str">
        <f>IF(計算シート!C63=0,"生計維持者１","申込者本人")</f>
        <v>申込者本人</v>
      </c>
      <c r="E29" s="111"/>
      <c r="F29" s="79"/>
      <c r="G29" s="80"/>
      <c r="H29" s="126" t="str">
        <f>IF(計算シート!C63=0,IF(AND(D32="はい",D33="いいえ"),"生計維持者１の配偶者",IF(AND(D32="はい",D33="はい"),"生計維持者２","")),IF(D32="はい","申込者本人の配偶者",""))</f>
        <v/>
      </c>
      <c r="I29" s="112"/>
      <c r="J29" s="113"/>
    </row>
    <row r="30" spans="1:10" s="99" customFormat="1" ht="15.6" customHeight="1" thickTop="1" thickBot="1" x14ac:dyDescent="0.2">
      <c r="A30" s="84" t="str">
        <f>IF(計算シート!C63=0,"生計維持者","申込者本人")&amp;"の基本情報"</f>
        <v>申込者本人の基本情報</v>
      </c>
      <c r="B30" s="76"/>
      <c r="C30" s="77"/>
      <c r="D30" s="76"/>
      <c r="E30" s="114"/>
      <c r="F30" s="76"/>
      <c r="G30" s="77"/>
      <c r="H30" s="127" t="str">
        <f>IF(OR(H29="生計維持者１の配偶者",H29="申込者本人の配偶者"),"(配偶者の基本情報）","")</f>
        <v/>
      </c>
      <c r="I30" s="98"/>
      <c r="J30" s="115"/>
    </row>
    <row r="31" spans="1:10" s="99" customFormat="1" ht="12.95" customHeight="1" thickBot="1" x14ac:dyDescent="0.2">
      <c r="A31" s="174" t="s">
        <v>326</v>
      </c>
      <c r="B31" s="149" t="s">
        <v>409</v>
      </c>
      <c r="C31" s="63"/>
      <c r="D31" s="221">
        <v>18268</v>
      </c>
      <c r="E31" s="114"/>
      <c r="F31" s="177" t="s">
        <v>332</v>
      </c>
      <c r="G31" s="77"/>
      <c r="H31" s="221">
        <v>18300</v>
      </c>
      <c r="I31" s="103"/>
      <c r="J31" s="115"/>
    </row>
    <row r="32" spans="1:10" s="99" customFormat="1" ht="12.95" customHeight="1" thickBot="1" x14ac:dyDescent="0.2">
      <c r="A32" s="175" t="s">
        <v>327</v>
      </c>
      <c r="B32" s="60" t="str">
        <f>IF(計算シート!C63=0,"","申込者本人に")&amp;"配偶者はいますか"</f>
        <v>申込者本人に配偶者はいますか</v>
      </c>
      <c r="C32" s="63"/>
      <c r="D32" s="58" t="s">
        <v>42</v>
      </c>
      <c r="E32" s="114"/>
      <c r="F32" s="178"/>
      <c r="G32" s="77"/>
      <c r="H32" s="116"/>
      <c r="I32" s="103"/>
      <c r="J32" s="115"/>
    </row>
    <row r="33" spans="1:10" s="99" customFormat="1" ht="12.95" customHeight="1" thickBot="1" x14ac:dyDescent="0.2">
      <c r="A33" s="175" t="s">
        <v>328</v>
      </c>
      <c r="B33" s="60" t="str">
        <f>IF(計算シート!C63=0,"　配偶者は生計維持者２ですか※","")</f>
        <v/>
      </c>
      <c r="C33" s="63"/>
      <c r="D33" s="58" t="s">
        <v>40</v>
      </c>
      <c r="E33" s="114"/>
      <c r="F33" s="178"/>
      <c r="G33" s="77"/>
      <c r="H33" s="116"/>
      <c r="I33" s="103"/>
      <c r="J33" s="115"/>
    </row>
    <row r="34" spans="1:10" s="99" customFormat="1" ht="12.95" customHeight="1" thickBot="1" x14ac:dyDescent="0.2">
      <c r="A34" s="175" t="s">
        <v>329</v>
      </c>
      <c r="B34" s="62" t="s">
        <v>313</v>
      </c>
      <c r="C34" s="64"/>
      <c r="D34" s="58" t="s">
        <v>40</v>
      </c>
      <c r="E34" s="114"/>
      <c r="F34" s="178"/>
      <c r="G34" s="77"/>
      <c r="H34" s="76"/>
      <c r="I34" s="103"/>
      <c r="J34" s="115"/>
    </row>
    <row r="35" spans="1:10" s="99" customFormat="1" ht="12.95" customHeight="1" thickBot="1" x14ac:dyDescent="0.2">
      <c r="A35" s="175" t="s">
        <v>330</v>
      </c>
      <c r="B35" s="62" t="str">
        <f>"障がい者に該当していますか"</f>
        <v>障がい者に該当していますか</v>
      </c>
      <c r="C35" s="63"/>
      <c r="D35" s="59" t="s">
        <v>44</v>
      </c>
      <c r="E35" s="114"/>
      <c r="F35" s="179" t="s">
        <v>333</v>
      </c>
      <c r="G35" s="77"/>
      <c r="H35" s="59" t="s">
        <v>44</v>
      </c>
      <c r="I35" s="103"/>
      <c r="J35" s="115"/>
    </row>
    <row r="36" spans="1:10" s="99" customFormat="1" ht="12.95" customHeight="1" thickBot="1" x14ac:dyDescent="0.2">
      <c r="A36" s="176" t="s">
        <v>331</v>
      </c>
      <c r="B36" s="82" t="str">
        <f>IF(計算シート!C63=0,"","申込者本人は")&amp;"ひとり親ですか"</f>
        <v>申込者本人はひとり親ですか</v>
      </c>
      <c r="C36" s="83"/>
      <c r="D36" s="59" t="s">
        <v>987</v>
      </c>
      <c r="E36" s="117"/>
      <c r="F36" s="180"/>
      <c r="G36" s="123"/>
      <c r="H36" s="129"/>
      <c r="I36" s="128"/>
      <c r="J36" s="115"/>
    </row>
    <row r="37" spans="1:10" s="147" customFormat="1" ht="11.25" customHeight="1" thickTop="1" thickBot="1" x14ac:dyDescent="0.2">
      <c r="A37" s="141" t="str">
        <f>IF(計算シート!C63=0,IF(D32="はい","　※"&amp;IF(VLOOKUP(H10,計算シート!F15:G19,2,0)=4,"奨学生","申込者")&amp;"の父母が健在である場合、それぞれが生計維持者となりますので、「はい」を選択してください。",""),"")</f>
        <v/>
      </c>
      <c r="B37" s="142"/>
      <c r="C37" s="143"/>
      <c r="D37" s="142"/>
      <c r="E37" s="144"/>
      <c r="F37" s="169"/>
      <c r="G37" s="143"/>
      <c r="H37" s="145"/>
      <c r="I37" s="142"/>
      <c r="J37" s="146"/>
    </row>
    <row r="38" spans="1:10" s="99" customFormat="1" ht="15.6" customHeight="1" thickTop="1" thickBot="1" x14ac:dyDescent="0.2">
      <c r="A38" s="84" t="str">
        <f>IF(計算シート!C63=0,"生計維持者の","")&amp;"収入・所得の情報"</f>
        <v>収入・所得の情報</v>
      </c>
      <c r="B38" s="76"/>
      <c r="C38" s="77"/>
      <c r="D38" s="76"/>
      <c r="E38" s="114"/>
      <c r="F38" s="168"/>
      <c r="G38" s="77"/>
      <c r="H38" s="127" t="str">
        <f>IF(H29="生計維持者１の配偶者","(配偶者の収入・所得の情報）","")</f>
        <v/>
      </c>
      <c r="I38" s="98"/>
      <c r="J38" s="115"/>
    </row>
    <row r="39" spans="1:10" s="99" customFormat="1" ht="12.95" customHeight="1" thickBot="1" x14ac:dyDescent="0.2">
      <c r="A39" s="174" t="s">
        <v>334</v>
      </c>
      <c r="B39" s="60" t="s">
        <v>272</v>
      </c>
      <c r="C39" s="63"/>
      <c r="D39" s="74" t="s">
        <v>49</v>
      </c>
      <c r="E39" s="114"/>
      <c r="F39" s="177" t="s">
        <v>340</v>
      </c>
      <c r="G39" s="77"/>
      <c r="H39" s="74" t="s">
        <v>49</v>
      </c>
      <c r="I39" s="103"/>
      <c r="J39" s="115"/>
    </row>
    <row r="40" spans="1:10" s="99" customFormat="1" ht="12.95" customHeight="1" thickBot="1" x14ac:dyDescent="0.2">
      <c r="A40" s="175" t="s">
        <v>335</v>
      </c>
      <c r="B40" s="60" t="s">
        <v>274</v>
      </c>
      <c r="C40" s="63"/>
      <c r="D40" s="204">
        <v>0</v>
      </c>
      <c r="E40" s="115" t="str">
        <f>MID(D39,SEARCH("(",D39)+1,3)</f>
        <v>JPY</v>
      </c>
      <c r="F40" s="179" t="s">
        <v>341</v>
      </c>
      <c r="G40" s="77"/>
      <c r="H40" s="204">
        <v>0</v>
      </c>
      <c r="I40" s="101" t="str">
        <f>MID(H39,SEARCH("(",H39)+1,3)</f>
        <v>JPY</v>
      </c>
      <c r="J40" s="115"/>
    </row>
    <row r="41" spans="1:10" s="99" customFormat="1" ht="12.95" customHeight="1" thickBot="1" x14ac:dyDescent="0.2">
      <c r="A41" s="175" t="s">
        <v>336</v>
      </c>
      <c r="B41" s="60" t="s">
        <v>273</v>
      </c>
      <c r="C41" s="63"/>
      <c r="D41" s="74" t="s">
        <v>49</v>
      </c>
      <c r="E41" s="114"/>
      <c r="F41" s="179" t="s">
        <v>342</v>
      </c>
      <c r="G41" s="77"/>
      <c r="H41" s="74" t="s">
        <v>49</v>
      </c>
      <c r="I41" s="103"/>
      <c r="J41" s="115"/>
    </row>
    <row r="42" spans="1:10" s="99" customFormat="1" ht="12.95" customHeight="1" thickBot="1" x14ac:dyDescent="0.2">
      <c r="A42" s="175" t="s">
        <v>337</v>
      </c>
      <c r="B42" s="60" t="s">
        <v>275</v>
      </c>
      <c r="C42" s="63"/>
      <c r="D42" s="204">
        <v>0</v>
      </c>
      <c r="E42" s="115" t="str">
        <f>MID(D41,SEARCH("(",D41)+1,3)</f>
        <v>JPY</v>
      </c>
      <c r="F42" s="179" t="s">
        <v>343</v>
      </c>
      <c r="G42" s="77"/>
      <c r="H42" s="204">
        <v>0</v>
      </c>
      <c r="I42" s="121" t="str">
        <f>MID(H41,SEARCH("(",H41)+1,3)</f>
        <v>JPY</v>
      </c>
      <c r="J42" s="115"/>
    </row>
    <row r="43" spans="1:10" s="99" customFormat="1" ht="12.95" customHeight="1" thickBot="1" x14ac:dyDescent="0.2">
      <c r="A43" s="175" t="s">
        <v>338</v>
      </c>
      <c r="B43" s="149" t="s">
        <v>304</v>
      </c>
      <c r="C43" s="63"/>
      <c r="D43" s="74" t="s">
        <v>49</v>
      </c>
      <c r="E43" s="114"/>
      <c r="F43" s="179" t="s">
        <v>344</v>
      </c>
      <c r="G43" s="77"/>
      <c r="H43" s="74" t="s">
        <v>49</v>
      </c>
      <c r="I43" s="122"/>
      <c r="J43" s="115"/>
    </row>
    <row r="44" spans="1:10" s="99" customFormat="1" ht="12.95" customHeight="1" thickBot="1" x14ac:dyDescent="0.2">
      <c r="A44" s="176" t="s">
        <v>339</v>
      </c>
      <c r="B44" s="86" t="s">
        <v>305</v>
      </c>
      <c r="C44" s="70"/>
      <c r="D44" s="204">
        <v>0</v>
      </c>
      <c r="E44" s="117" t="str">
        <f>MID(D43,SEARCH("(",D43)+1,3)</f>
        <v>JPY</v>
      </c>
      <c r="F44" s="181" t="s">
        <v>345</v>
      </c>
      <c r="G44" s="119"/>
      <c r="H44" s="204">
        <v>0</v>
      </c>
      <c r="I44" s="121" t="str">
        <f>MID(H43,SEARCH("(",H43)+1,3)</f>
        <v>JPY</v>
      </c>
      <c r="J44" s="115"/>
    </row>
    <row r="45" spans="1:10" s="99" customFormat="1" ht="3" customHeight="1" thickTop="1" thickBot="1" x14ac:dyDescent="0.2">
      <c r="A45" s="170"/>
      <c r="B45" s="79"/>
      <c r="C45" s="85"/>
      <c r="D45" s="79"/>
      <c r="E45" s="120"/>
      <c r="F45" s="170"/>
      <c r="G45" s="85"/>
      <c r="H45" s="79"/>
      <c r="I45" s="124"/>
      <c r="J45" s="115"/>
    </row>
    <row r="46" spans="1:10" s="99" customFormat="1" ht="15.6" customHeight="1" thickTop="1" thickBot="1" x14ac:dyDescent="0.2">
      <c r="A46" s="434" t="str">
        <f>IF(計算シート!C63=0,"生計維持者の","")&amp;"扶養の情報（本人や他の生計維持者、配偶者は含めないでください）"</f>
        <v>扶養の情報（本人や他の生計維持者、配偶者は含めないでください）</v>
      </c>
      <c r="B46" s="435"/>
      <c r="C46" s="435"/>
      <c r="D46" s="435"/>
      <c r="E46" s="114"/>
      <c r="F46" s="168"/>
      <c r="G46" s="77"/>
      <c r="H46" s="127" t="str">
        <f>IF(H29="生計維持者１の配偶者","(配偶者の扶養の情報）","")</f>
        <v/>
      </c>
      <c r="I46" s="98"/>
      <c r="J46" s="115"/>
    </row>
    <row r="47" spans="1:10" s="99" customFormat="1" ht="12.95" customHeight="1" thickBot="1" x14ac:dyDescent="0.2">
      <c r="A47" s="175" t="s">
        <v>346</v>
      </c>
      <c r="B47" s="60" t="s">
        <v>0</v>
      </c>
      <c r="C47" s="63"/>
      <c r="D47" s="58">
        <v>0</v>
      </c>
      <c r="E47" s="115" t="s">
        <v>48</v>
      </c>
      <c r="F47" s="177" t="s">
        <v>355</v>
      </c>
      <c r="G47" s="77"/>
      <c r="H47" s="58">
        <v>0</v>
      </c>
      <c r="I47" s="101" t="s">
        <v>48</v>
      </c>
      <c r="J47" s="115"/>
    </row>
    <row r="48" spans="1:10" s="99" customFormat="1" ht="12.95" customHeight="1" thickBot="1" x14ac:dyDescent="0.2">
      <c r="A48" s="175" t="s">
        <v>347</v>
      </c>
      <c r="B48" s="60" t="s">
        <v>1</v>
      </c>
      <c r="C48" s="63"/>
      <c r="D48" s="58">
        <v>0</v>
      </c>
      <c r="E48" s="115" t="s">
        <v>48</v>
      </c>
      <c r="F48" s="179" t="s">
        <v>356</v>
      </c>
      <c r="G48" s="77"/>
      <c r="H48" s="58">
        <v>0</v>
      </c>
      <c r="I48" s="101" t="s">
        <v>48</v>
      </c>
      <c r="J48" s="115"/>
    </row>
    <row r="49" spans="1:10" s="99" customFormat="1" ht="12.95" customHeight="1" thickBot="1" x14ac:dyDescent="0.2">
      <c r="A49" s="175" t="s">
        <v>348</v>
      </c>
      <c r="B49" s="60" t="s">
        <v>2</v>
      </c>
      <c r="C49" s="63"/>
      <c r="D49" s="58">
        <v>0</v>
      </c>
      <c r="E49" s="115" t="s">
        <v>48</v>
      </c>
      <c r="F49" s="179" t="s">
        <v>357</v>
      </c>
      <c r="G49" s="77"/>
      <c r="H49" s="58">
        <v>0</v>
      </c>
      <c r="I49" s="101" t="s">
        <v>48</v>
      </c>
      <c r="J49" s="115"/>
    </row>
    <row r="50" spans="1:10" s="99" customFormat="1" ht="12.95" customHeight="1" thickBot="1" x14ac:dyDescent="0.2">
      <c r="A50" s="175" t="s">
        <v>349</v>
      </c>
      <c r="B50" s="60" t="s">
        <v>3</v>
      </c>
      <c r="C50" s="63"/>
      <c r="D50" s="58">
        <v>0</v>
      </c>
      <c r="E50" s="115" t="s">
        <v>48</v>
      </c>
      <c r="F50" s="179" t="s">
        <v>358</v>
      </c>
      <c r="G50" s="77"/>
      <c r="H50" s="58">
        <v>0</v>
      </c>
      <c r="I50" s="101" t="s">
        <v>48</v>
      </c>
      <c r="J50" s="115"/>
    </row>
    <row r="51" spans="1:10" s="99" customFormat="1" ht="12.95" customHeight="1" thickBot="1" x14ac:dyDescent="0.2">
      <c r="A51" s="175" t="s">
        <v>350</v>
      </c>
      <c r="B51" s="60" t="s">
        <v>4</v>
      </c>
      <c r="C51" s="63"/>
      <c r="D51" s="58">
        <v>0</v>
      </c>
      <c r="E51" s="115" t="s">
        <v>48</v>
      </c>
      <c r="F51" s="179" t="s">
        <v>359</v>
      </c>
      <c r="G51" s="77"/>
      <c r="H51" s="58">
        <v>0</v>
      </c>
      <c r="I51" s="101" t="s">
        <v>48</v>
      </c>
      <c r="J51" s="115"/>
    </row>
    <row r="52" spans="1:10" s="99" customFormat="1" ht="12.95" customHeight="1" thickBot="1" x14ac:dyDescent="0.2">
      <c r="A52" s="175" t="s">
        <v>351</v>
      </c>
      <c r="B52" s="60" t="s">
        <v>5</v>
      </c>
      <c r="C52" s="63"/>
      <c r="D52" s="58">
        <v>0</v>
      </c>
      <c r="E52" s="115" t="s">
        <v>48</v>
      </c>
      <c r="F52" s="179" t="s">
        <v>360</v>
      </c>
      <c r="G52" s="77"/>
      <c r="H52" s="58">
        <v>0</v>
      </c>
      <c r="I52" s="101" t="s">
        <v>48</v>
      </c>
      <c r="J52" s="115"/>
    </row>
    <row r="53" spans="1:10" s="99" customFormat="1" ht="12.95" customHeight="1" thickBot="1" x14ac:dyDescent="0.2">
      <c r="A53" s="175" t="s">
        <v>352</v>
      </c>
      <c r="B53" s="60" t="s">
        <v>300</v>
      </c>
      <c r="C53" s="63"/>
      <c r="D53" s="58">
        <v>0</v>
      </c>
      <c r="E53" s="115" t="s">
        <v>48</v>
      </c>
      <c r="F53" s="179" t="s">
        <v>361</v>
      </c>
      <c r="G53" s="77"/>
      <c r="H53" s="58">
        <v>0</v>
      </c>
      <c r="I53" s="101" t="s">
        <v>48</v>
      </c>
      <c r="J53" s="115"/>
    </row>
    <row r="54" spans="1:10" s="99" customFormat="1" ht="12.95" customHeight="1" thickBot="1" x14ac:dyDescent="0.2">
      <c r="A54" s="175" t="s">
        <v>353</v>
      </c>
      <c r="B54" s="61" t="s">
        <v>301</v>
      </c>
      <c r="C54" s="65"/>
      <c r="D54" s="58">
        <v>0</v>
      </c>
      <c r="E54" s="115" t="s">
        <v>48</v>
      </c>
      <c r="F54" s="179" t="s">
        <v>362</v>
      </c>
      <c r="G54" s="77"/>
      <c r="H54" s="58">
        <v>0</v>
      </c>
      <c r="I54" s="101" t="s">
        <v>48</v>
      </c>
      <c r="J54" s="115"/>
    </row>
    <row r="55" spans="1:10" s="99" customFormat="1" ht="12.95" customHeight="1" thickBot="1" x14ac:dyDescent="0.2">
      <c r="A55" s="176" t="s">
        <v>354</v>
      </c>
      <c r="B55" s="125" t="s">
        <v>302</v>
      </c>
      <c r="C55" s="83"/>
      <c r="D55" s="58">
        <v>0</v>
      </c>
      <c r="E55" s="117" t="s">
        <v>48</v>
      </c>
      <c r="F55" s="182" t="s">
        <v>363</v>
      </c>
      <c r="G55" s="119"/>
      <c r="H55" s="58">
        <v>0</v>
      </c>
      <c r="I55" s="109" t="s">
        <v>48</v>
      </c>
      <c r="J55" s="115"/>
    </row>
    <row r="56" spans="1:10" ht="3" customHeight="1" thickTop="1" x14ac:dyDescent="0.15">
      <c r="C56" s="66"/>
      <c r="D56" s="67"/>
      <c r="E56" s="68"/>
      <c r="G56" s="66"/>
      <c r="H56" s="69"/>
      <c r="I56" s="69"/>
      <c r="J56" s="68"/>
    </row>
    <row r="57" spans="1:10" ht="12.75" hidden="1" customHeight="1" x14ac:dyDescent="0.15">
      <c r="B57" t="s">
        <v>293</v>
      </c>
    </row>
    <row r="58" spans="1:10" ht="17.25" hidden="1" customHeight="1" thickBot="1" x14ac:dyDescent="0.2">
      <c r="B58" s="78" t="s">
        <v>278</v>
      </c>
      <c r="C58" s="78"/>
      <c r="D58" s="78"/>
      <c r="E58" s="78"/>
      <c r="H58" s="78" t="s">
        <v>292</v>
      </c>
      <c r="I58" s="78"/>
    </row>
    <row r="59" spans="1:10" ht="23.25" hidden="1" customHeight="1" thickBot="1" x14ac:dyDescent="0.2">
      <c r="B59" s="89" t="s">
        <v>279</v>
      </c>
      <c r="C59" s="89"/>
      <c r="D59" s="89"/>
      <c r="E59" s="89"/>
      <c r="H59" s="78" t="s">
        <v>292</v>
      </c>
      <c r="I59" s="78"/>
    </row>
    <row r="60" spans="1:10" ht="3.75" customHeight="1" x14ac:dyDescent="0.15"/>
    <row r="61" spans="1:10" x14ac:dyDescent="0.15">
      <c r="B61" t="s">
        <v>308</v>
      </c>
    </row>
    <row r="62" spans="1:10" x14ac:dyDescent="0.15">
      <c r="B62" s="95" t="str">
        <f>"１　国外に居住している全ての"&amp;IF(計算シート!C63=0,"生計維持者","本人及び配偶者")&amp;"の情報を入力したうえで印刷し、収入等の証明書類（和訳付）を添付してください。扶養親族がいる"</f>
        <v>１　国外に居住している全ての本人及び配偶者の情報を入力したうえで印刷し、収入等の証明書類（和訳付）を添付してください。扶養親族がいる</v>
      </c>
    </row>
    <row r="63" spans="1:10" x14ac:dyDescent="0.15">
      <c r="B63" s="96" t="str">
        <f>"　場合、"&amp;IF(計算シート!C63=0,"生計維持","扶養")&amp;"者との関係を明らかにする書類も必要です。国内に居住している"&amp;IF(計算シート!C63=0,"生計維持者","本人又は配偶者")&amp;"については、マイナンバーを提出してください。"</f>
        <v>　場合、扶養者との関係を明らかにする書類も必要です。国内に居住している本人又は配偶者については、マイナンバーを提出してください。</v>
      </c>
    </row>
    <row r="64" spans="1:10" x14ac:dyDescent="0.15">
      <c r="B64" s="96" t="str">
        <f>"２　選択肢に存在する通貨のレートは、日本銀行が報告する"&amp;YEAR(計算シート!C46)&amp;"年１月分の報告省令レートに基づき当機構が換算します。"</f>
        <v>２　選択肢に存在する通貨のレートは、日本銀行が報告する2024年１月分の報告省令レートに基づき当機構が換算します。</v>
      </c>
    </row>
    <row r="65" spans="1:11" x14ac:dyDescent="0.15">
      <c r="B65" s="150" t="str">
        <f>"　選択肢に存在しない通貨については、入力時に米ドルに換算（"&amp;YEAR(計算シート!C46)&amp;"年1月1日時点のレート）して、米ドルを選択して入力してください。"</f>
        <v>　選択肢に存在しない通貨については、入力時に米ドルに換算（2024年1月1日時点のレート）して、米ドルを選択して入力してください。</v>
      </c>
    </row>
    <row r="66" spans="1:11" x14ac:dyDescent="0.15">
      <c r="B66" s="150" t="s">
        <v>413</v>
      </c>
      <c r="C66" s="151"/>
      <c r="D66" s="151"/>
      <c r="E66" s="151"/>
      <c r="F66" s="151"/>
      <c r="G66" s="151"/>
      <c r="H66" s="151"/>
    </row>
    <row r="67" spans="1:11" ht="10.5" customHeight="1" x14ac:dyDescent="0.15">
      <c r="A67" s="57"/>
      <c r="B67" s="199" t="s">
        <v>303</v>
      </c>
      <c r="C67" s="57"/>
      <c r="D67" s="57"/>
      <c r="E67" s="57"/>
      <c r="F67" s="57"/>
      <c r="G67" s="57"/>
      <c r="H67" s="57"/>
      <c r="I67" s="57"/>
      <c r="J67" s="57"/>
      <c r="K67" s="57"/>
    </row>
    <row r="68" spans="1:11" ht="13.5" customHeight="1" x14ac:dyDescent="0.15">
      <c r="A68" s="57"/>
      <c r="B68" s="346" t="str">
        <f>"　また、「扶養親族」とは、"&amp;IF(計算シート!C63=0,"生計維持者","扶養者")&amp;"の配偶者でない６親等内の血族又は３親等内の姻族で、他者の扶養親族になっておらず、合計所得金額が"</f>
        <v>　また、「扶養親族」とは、扶養者の配偶者でない６親等内の血族又は３親等内の姻族で、他者の扶養親族になっておらず、合計所得金額が</v>
      </c>
      <c r="C68" s="57"/>
      <c r="D68" s="57"/>
      <c r="E68" s="57"/>
      <c r="F68" s="57"/>
      <c r="G68" s="57"/>
      <c r="H68" s="57"/>
      <c r="I68" s="57"/>
      <c r="J68" s="57"/>
      <c r="K68" s="57"/>
    </row>
    <row r="69" spans="1:11" ht="13.5" customHeight="1" x14ac:dyDescent="0.15">
      <c r="A69" s="57"/>
      <c r="B69" s="346" t="str">
        <f>"　48万円以下の、"&amp;IF(計算シート!C63=0,"生計維持者","扶養者")&amp;"と生計を一にしている者（住所は同一である必要はありません。）をいいますので、該当する者を申告してください。"</f>
        <v>　48万円以下の、扶養者と生計を一にしている者（住所は同一である必要はありません。）をいいますので、該当する者を申告してください。</v>
      </c>
      <c r="C69" s="57"/>
      <c r="D69" s="57"/>
      <c r="E69" s="57"/>
      <c r="F69" s="57"/>
      <c r="G69" s="57"/>
      <c r="H69" s="57"/>
      <c r="I69" s="57"/>
      <c r="J69" s="57"/>
      <c r="K69" s="57"/>
    </row>
    <row r="70" spans="1:11" ht="13.5" customHeight="1" x14ac:dyDescent="0.15">
      <c r="A70" s="140"/>
      <c r="B70" s="200" t="s">
        <v>414</v>
      </c>
      <c r="C70" s="140"/>
      <c r="D70" s="140"/>
      <c r="E70" s="140"/>
      <c r="F70" s="140"/>
      <c r="G70" s="140"/>
      <c r="H70" s="140"/>
      <c r="I70" s="140"/>
      <c r="J70" s="140"/>
      <c r="K70" s="140"/>
    </row>
    <row r="71" spans="1:11" x14ac:dyDescent="0.15">
      <c r="B71" s="93" t="s">
        <v>299</v>
      </c>
    </row>
    <row r="72" spans="1:11" ht="10.5" customHeight="1" x14ac:dyDescent="0.15">
      <c r="A72" s="92"/>
      <c r="B72" s="130" t="s">
        <v>393</v>
      </c>
      <c r="C72" s="131"/>
      <c r="D72" s="132">
        <f>計算シート!B34</f>
        <v>0</v>
      </c>
      <c r="E72" s="133"/>
      <c r="F72" s="431"/>
      <c r="G72" s="432"/>
      <c r="H72" s="432"/>
      <c r="I72" s="433"/>
      <c r="K72" s="409" t="s">
        <v>920</v>
      </c>
    </row>
    <row r="73" spans="1:11" ht="10.5" customHeight="1" x14ac:dyDescent="0.15">
      <c r="A73" s="94"/>
      <c r="B73" s="134" t="s">
        <v>394</v>
      </c>
      <c r="C73" s="135"/>
      <c r="D73" s="136">
        <f>計算シート!C58</f>
        <v>0</v>
      </c>
      <c r="E73" s="137"/>
      <c r="F73" s="138"/>
      <c r="G73" s="138"/>
      <c r="H73" s="136">
        <f>計算シート!D58</f>
        <v>0</v>
      </c>
      <c r="I73" s="139"/>
      <c r="J73" s="57"/>
      <c r="K73" s="407" t="str">
        <f>IF(計算シート!C60=0,"-",計算シート!C61)</f>
        <v>-</v>
      </c>
    </row>
    <row r="74" spans="1:11" ht="10.5" customHeight="1" x14ac:dyDescent="0.15">
      <c r="B74" s="152" t="s">
        <v>395</v>
      </c>
      <c r="C74" s="153"/>
      <c r="D74" s="154">
        <f>IF(計算シート!C60=0,計算シート!C41,計算シート!C59)</f>
        <v>0</v>
      </c>
      <c r="E74" s="155"/>
      <c r="F74" s="156"/>
      <c r="G74" s="156"/>
      <c r="H74" s="154">
        <f>IF(計算シート!C60=0,計算シート!D41,計算シート!D59)</f>
        <v>0</v>
      </c>
      <c r="I74" s="157"/>
      <c r="J74" s="57"/>
      <c r="K74" s="408" t="s">
        <v>921</v>
      </c>
    </row>
    <row r="75" spans="1:11" ht="10.5" customHeight="1" x14ac:dyDescent="0.15">
      <c r="B75" s="158" t="s">
        <v>396</v>
      </c>
      <c r="C75" s="159"/>
      <c r="D75" s="160">
        <f>IF(計算シート!C60=0,計算シート!C42,"-")</f>
        <v>0</v>
      </c>
      <c r="E75" s="161"/>
      <c r="F75" s="162"/>
      <c r="G75" s="162"/>
      <c r="H75" s="160">
        <f>IF(計算シート!C60=0,計算シート!D42,"-")</f>
        <v>0</v>
      </c>
      <c r="I75" s="163"/>
      <c r="K75" s="407" t="str">
        <f>IF(計算シート!C60=0,"-",計算シート!C62)</f>
        <v>-</v>
      </c>
    </row>
  </sheetData>
  <sheetProtection password="FE18" sheet="1" objects="1" scenarios="1"/>
  <protectedRanges>
    <protectedRange sqref="D10:D14 F11 H10:H12 D20:D27 D31:D36 H31:H35 D39:D44 H39:H44 D47:D55 H47:H55 H8" name="範囲1"/>
  </protectedRanges>
  <mergeCells count="9">
    <mergeCell ref="A1:I1"/>
    <mergeCell ref="B5:I6"/>
    <mergeCell ref="F72:I72"/>
    <mergeCell ref="A46:D46"/>
    <mergeCell ref="E12:G12"/>
    <mergeCell ref="E8:G8"/>
    <mergeCell ref="E14:G14"/>
    <mergeCell ref="E10:G10"/>
    <mergeCell ref="I2:K3"/>
  </mergeCells>
  <phoneticPr fontId="2"/>
  <conditionalFormatting sqref="B36:E36">
    <cfRule type="expression" dxfId="39" priority="27">
      <formula>$D$32="はい"</formula>
    </cfRule>
  </conditionalFormatting>
  <conditionalFormatting sqref="H36">
    <cfRule type="expression" dxfId="38" priority="16">
      <formula>$D$32="はい"</formula>
    </cfRule>
  </conditionalFormatting>
  <conditionalFormatting sqref="G47:I55">
    <cfRule type="expression" dxfId="37" priority="21">
      <formula>$D$32="いいえ"</formula>
    </cfRule>
  </conditionalFormatting>
  <conditionalFormatting sqref="H73:I75">
    <cfRule type="expression" dxfId="36" priority="20">
      <formula>OR($D$32="いいえ",$D$33="いいえ")</formula>
    </cfRule>
  </conditionalFormatting>
  <conditionalFormatting sqref="B24:E27">
    <cfRule type="expression" dxfId="35" priority="19">
      <formula>$D$23="いいえ"</formula>
    </cfRule>
  </conditionalFormatting>
  <conditionalFormatting sqref="B22:D22">
    <cfRule type="expression" dxfId="34" priority="18">
      <formula>$D$21&lt;&gt;"特別の障がい者である"</formula>
    </cfRule>
  </conditionalFormatting>
  <conditionalFormatting sqref="B33:E34">
    <cfRule type="expression" dxfId="33" priority="17">
      <formula>$D$32="いいえ"</formula>
    </cfRule>
  </conditionalFormatting>
  <conditionalFormatting sqref="G38:I44">
    <cfRule type="expression" dxfId="32" priority="15">
      <formula>$D$32="いいえ"</formula>
    </cfRule>
  </conditionalFormatting>
  <conditionalFormatting sqref="G30:I36">
    <cfRule type="expression" dxfId="31" priority="14">
      <formula>$D$32="いいえ"</formula>
    </cfRule>
  </conditionalFormatting>
  <conditionalFormatting sqref="F11">
    <cfRule type="expression" dxfId="30" priority="12">
      <formula>$B$11="申込受付番号"</formula>
    </cfRule>
  </conditionalFormatting>
  <conditionalFormatting sqref="H11">
    <cfRule type="expression" dxfId="29" priority="11">
      <formula>$B$11="申込受付番号"</formula>
    </cfRule>
  </conditionalFormatting>
  <dataValidations count="7">
    <dataValidation type="whole" allowBlank="1" showInputMessage="1" showErrorMessage="1" sqref="H47:H55 D47:D55" xr:uid="{00000000-0002-0000-0000-000000000000}">
      <formula1>0</formula1>
      <formula2>99</formula2>
    </dataValidation>
    <dataValidation type="decimal" allowBlank="1" showInputMessage="1" showErrorMessage="1" sqref="D25" xr:uid="{00000000-0002-0000-0000-000001000000}">
      <formula1>0</formula1>
      <formula2>9.99999999999999E+23</formula2>
    </dataValidation>
    <dataValidation type="decimal" allowBlank="1" showInputMessage="1" showErrorMessage="1" sqref="H40 D42 H42 D40" xr:uid="{00000000-0002-0000-0000-000002000000}">
      <formula1>0</formula1>
      <formula2>999999999999999000000</formula2>
    </dataValidation>
    <dataValidation type="date" allowBlank="1" showInputMessage="1" showErrorMessage="1" sqref="H31 D31" xr:uid="{00000000-0002-0000-0000-000003000000}">
      <formula1>1</formula1>
      <formula2>73051</formula2>
    </dataValidation>
    <dataValidation type="decimal" allowBlank="1" showInputMessage="1" showErrorMessage="1" sqref="D44 H44 D27" xr:uid="{00000000-0002-0000-0000-000004000000}">
      <formula1>-999999999999999000000</formula1>
      <formula2>999999999999999000000</formula2>
    </dataValidation>
    <dataValidation type="date" allowBlank="1" showInputMessage="1" showErrorMessage="1" sqref="H12 H8" xr:uid="{00000000-0002-0000-0000-000005000000}">
      <formula1>1</formula1>
      <formula2>401404</formula2>
    </dataValidation>
    <dataValidation type="whole" allowBlank="1" showInputMessage="1" showErrorMessage="1" sqref="D10" xr:uid="{00000000-0002-0000-0000-000006000000}">
      <formula1>2000</formula1>
      <formula2>9999</formula2>
    </dataValidation>
  </dataValidations>
  <pageMargins left="0.43307086614173229" right="0.43307086614173229" top="0.35433070866141736" bottom="0.35433070866141736" header="0.11811023622047245" footer="0.11811023622047245"/>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10" id="{61E2E4DC-7689-4A1B-97F8-A274F68C9FAE}">
            <xm:f>計算シート!$C$63=1</xm:f>
            <x14:dxf>
              <font>
                <color theme="0" tint="-4.9989318521683403E-2"/>
              </font>
              <fill>
                <patternFill>
                  <bgColor theme="0" tint="-4.9989318521683403E-2"/>
                </patternFill>
              </fill>
              <border>
                <left/>
                <right/>
                <top/>
                <bottom/>
              </border>
            </x14:dxf>
          </x14:cfRule>
          <xm:sqref>A18:E27</xm:sqref>
        </x14:conditionalFormatting>
        <x14:conditionalFormatting xmlns:xm="http://schemas.microsoft.com/office/excel/2006/main">
          <x14:cfRule type="expression" priority="8" id="{AD0A99A7-B1E6-4DC0-ACA6-4C376F396664}">
            <xm:f>計算シート!C63=1</xm:f>
            <x14:dxf>
              <font>
                <color theme="0" tint="-4.9989318521683403E-2"/>
              </font>
              <fill>
                <patternFill>
                  <bgColor theme="0" tint="-4.9989318521683403E-2"/>
                </patternFill>
              </fill>
            </x14:dxf>
          </x14:cfRule>
          <xm:sqref>D33</xm:sqref>
        </x14:conditionalFormatting>
        <x14:conditionalFormatting xmlns:xm="http://schemas.microsoft.com/office/excel/2006/main">
          <x14:cfRule type="expression" priority="7" id="{97B28681-1F58-4A94-81B2-544391A07B3E}">
            <xm:f>計算シート!C63=1</xm:f>
            <x14:dxf>
              <border>
                <bottom/>
                <vertical/>
                <horizontal/>
              </border>
            </x14:dxf>
          </x14:cfRule>
          <xm:sqref>D14</xm:sqref>
        </x14:conditionalFormatting>
        <x14:conditionalFormatting xmlns:xm="http://schemas.microsoft.com/office/excel/2006/main">
          <x14:cfRule type="expression" priority="6" id="{16233E96-A2DD-4726-AB21-E231E6DF204E}">
            <xm:f>計算シート!C63=1</xm:f>
            <x14:dxf>
              <border>
                <bottom/>
                <vertical/>
                <horizontal/>
              </border>
            </x14:dxf>
          </x14:cfRule>
          <xm:sqref>H12</xm:sqref>
        </x14:conditionalFormatting>
        <x14:conditionalFormatting xmlns:xm="http://schemas.microsoft.com/office/excel/2006/main">
          <x14:cfRule type="expression" priority="5" id="{2312C93F-55F7-429F-9AB2-53D58214CE3E}">
            <xm:f>計算シート!$C$63=1</xm:f>
            <x14:dxf>
              <border>
                <left/>
                <right/>
                <top style="dotted">
                  <color auto="1"/>
                </top>
                <bottom/>
                <vertical/>
                <horizontal/>
              </border>
            </x14:dxf>
          </x14:cfRule>
          <xm:sqref>A18:E18</xm:sqref>
        </x14:conditionalFormatting>
        <x14:conditionalFormatting xmlns:xm="http://schemas.microsoft.com/office/excel/2006/main">
          <x14:cfRule type="expression" priority="4" id="{3C42DC4B-777F-4F05-B1F0-BA2C10ACA938}">
            <xm:f>計算シート!$C$63=1</xm:f>
            <x14:dxf>
              <border>
                <right style="dotted">
                  <color auto="1"/>
                </right>
                <vertical/>
                <horizontal/>
              </border>
            </x14:dxf>
          </x14:cfRule>
          <xm:sqref>E18:E27</xm:sqref>
        </x14:conditionalFormatting>
        <x14:conditionalFormatting xmlns:xm="http://schemas.microsoft.com/office/excel/2006/main">
          <x14:cfRule type="expression" priority="3" id="{F879DC3C-62AB-4857-A7F5-CAED86E4BEB2}">
            <xm:f>計算シート!$C$63=1</xm:f>
            <x14:dxf>
              <border>
                <bottom style="dotted">
                  <color auto="1"/>
                </bottom>
                <vertical/>
                <horizontal/>
              </border>
            </x14:dxf>
          </x14:cfRule>
          <xm:sqref>A27:E27</xm:sqref>
        </x14:conditionalFormatting>
        <x14:conditionalFormatting xmlns:xm="http://schemas.microsoft.com/office/excel/2006/main">
          <x14:cfRule type="expression" priority="2" id="{76CC0AD1-56C4-4499-B2E1-6A7EF706FBB4}">
            <xm:f>計算シート!$C$63=1</xm:f>
            <x14:dxf>
              <border>
                <left style="dotted">
                  <color auto="1"/>
                </left>
                <vertical/>
                <horizontal/>
              </border>
            </x14:dxf>
          </x14:cfRule>
          <xm:sqref>A18:A27</xm:sqref>
        </x14:conditionalFormatting>
        <x14:conditionalFormatting xmlns:xm="http://schemas.microsoft.com/office/excel/2006/main">
          <x14:cfRule type="expression" priority="1" id="{CC23516B-02E0-44A0-BC13-F43B116E2360}">
            <xm:f>計算シート!$C$63=1</xm:f>
            <x14:dxf>
              <font>
                <b/>
                <i val="0"/>
                <color auto="1"/>
              </font>
            </x14:dxf>
          </x14:cfRule>
          <xm:sqref>A18</xm:sqref>
        </x14:conditionalFormatting>
      </x14:conditionalFormattings>
    </ex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7000000}">
          <x14:formula1>
            <xm:f>計算シート!$F$5:$F$7</xm:f>
          </x14:formula1>
          <xm:sqref>D35 H35 D21</xm:sqref>
        </x14:dataValidation>
        <x14:dataValidation type="list" allowBlank="1" showInputMessage="1" showErrorMessage="1" xr:uid="{00000000-0002-0000-0000-000008000000}">
          <x14:formula1>
            <xm:f>計算シート!$F$3:$F$4</xm:f>
          </x14:formula1>
          <xm:sqref>D32:D34 D22:D23</xm:sqref>
        </x14:dataValidation>
        <x14:dataValidation type="list" allowBlank="1" showInputMessage="1" showErrorMessage="1" xr:uid="{00000000-0002-0000-0000-000009000000}">
          <x14:formula1>
            <xm:f>前年レート!$N$12:$N$74</xm:f>
          </x14:formula1>
          <xm:sqref>D39 D43 H39 D41 H41 H43 D24 D26</xm:sqref>
        </x14:dataValidation>
        <x14:dataValidation type="list" allowBlank="1" showInputMessage="1" showErrorMessage="1" xr:uid="{00000000-0002-0000-0000-00000A000000}">
          <x14:formula1>
            <xm:f>計算シート!$F$8:$F$10</xm:f>
          </x14:formula1>
          <xm:sqref>D36</xm:sqref>
        </x14:dataValidation>
        <x14:dataValidation type="list" allowBlank="1" showInputMessage="1" showErrorMessage="1" xr:uid="{00000000-0002-0000-0000-00000B000000}">
          <x14:formula1>
            <xm:f>計算シート!$F$11:$F$13</xm:f>
          </x14:formula1>
          <xm:sqref>D20</xm:sqref>
        </x14:dataValidation>
        <x14:dataValidation type="list" allowBlank="1" showInputMessage="1" showErrorMessage="1" xr:uid="{00000000-0002-0000-0000-00000C000000}">
          <x14:formula1>
            <xm:f>計算シート!$F$15:$F$22</xm:f>
          </x14:formula1>
          <xm:sqref>H10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V74"/>
  <sheetViews>
    <sheetView view="pageBreakPreview" topLeftCell="A19" zoomScaleNormal="100" zoomScaleSheetLayoutView="100" workbookViewId="0">
      <selection activeCell="Z46" sqref="Z46"/>
    </sheetView>
  </sheetViews>
  <sheetFormatPr defaultRowHeight="13.5" x14ac:dyDescent="0.15"/>
  <cols>
    <col min="1" max="1" width="3.125" style="232" customWidth="1"/>
    <col min="2" max="2" width="34.625" style="232" customWidth="1"/>
    <col min="3" max="3" width="0.625" style="232" customWidth="1"/>
    <col min="4" max="4" width="16.625" style="232" customWidth="1"/>
    <col min="5" max="5" width="4.75" style="232" bestFit="1" customWidth="1"/>
    <col min="6" max="6" width="4.125" style="232" customWidth="1"/>
    <col min="7" max="7" width="2.5" style="232" customWidth="1"/>
    <col min="8" max="8" width="16.625" style="232" customWidth="1"/>
    <col min="9" max="9" width="4.75" style="232" bestFit="1" customWidth="1"/>
    <col min="10" max="10" width="0.625" style="232" customWidth="1"/>
    <col min="11" max="11" width="4.875" style="232" customWidth="1"/>
    <col min="12" max="21" width="9" style="232"/>
    <col min="22" max="22" width="4.25" style="232" customWidth="1"/>
    <col min="23" max="16384" width="9" style="232"/>
  </cols>
  <sheetData>
    <row r="1" spans="1:22" x14ac:dyDescent="0.15">
      <c r="A1" s="449" t="s">
        <v>501</v>
      </c>
      <c r="B1" s="449"/>
      <c r="C1" s="449"/>
      <c r="D1" s="449"/>
      <c r="E1" s="449"/>
      <c r="F1" s="449"/>
      <c r="G1" s="449"/>
      <c r="H1" s="449"/>
      <c r="I1" s="449"/>
      <c r="K1" s="233"/>
      <c r="L1" s="449" t="s">
        <v>364</v>
      </c>
      <c r="M1" s="449"/>
      <c r="N1" s="449"/>
      <c r="O1" s="449"/>
      <c r="P1" s="449"/>
      <c r="Q1" s="449"/>
      <c r="R1" s="449"/>
      <c r="S1" s="449"/>
      <c r="T1" s="449"/>
      <c r="U1" s="449"/>
      <c r="V1" s="449"/>
    </row>
    <row r="2" spans="1:22" ht="6" customHeight="1" x14ac:dyDescent="0.15">
      <c r="A2" s="234"/>
      <c r="B2" s="234"/>
      <c r="C2" s="234"/>
      <c r="D2" s="234"/>
      <c r="E2" s="234"/>
      <c r="F2" s="234"/>
      <c r="G2" s="234"/>
      <c r="H2" s="234"/>
      <c r="I2" s="234"/>
      <c r="K2" s="233"/>
    </row>
    <row r="3" spans="1:22" x14ac:dyDescent="0.15">
      <c r="A3" s="235" t="s">
        <v>298</v>
      </c>
      <c r="C3" s="234"/>
      <c r="D3" s="234"/>
      <c r="E3" s="234"/>
      <c r="F3" s="234"/>
      <c r="G3" s="234"/>
      <c r="H3" s="234"/>
      <c r="I3" s="234"/>
      <c r="K3" s="233"/>
      <c r="L3" s="385" t="s">
        <v>612</v>
      </c>
      <c r="M3" s="189"/>
      <c r="N3" s="189"/>
      <c r="O3" s="189"/>
      <c r="P3" s="189"/>
      <c r="Q3" s="189"/>
      <c r="R3" s="189"/>
      <c r="S3" s="189"/>
      <c r="T3" s="189"/>
      <c r="U3" s="189"/>
      <c r="V3" s="189"/>
    </row>
    <row r="4" spans="1:22" ht="9.75" customHeight="1" x14ac:dyDescent="0.15">
      <c r="A4" s="234"/>
      <c r="B4" s="235"/>
      <c r="C4" s="234"/>
      <c r="D4" s="234"/>
      <c r="E4" s="234"/>
      <c r="F4" s="234"/>
      <c r="G4" s="234"/>
      <c r="H4" s="234"/>
      <c r="I4" s="234"/>
      <c r="K4" s="233"/>
      <c r="L4" s="444" t="s">
        <v>611</v>
      </c>
      <c r="M4" s="445"/>
      <c r="N4" s="445"/>
      <c r="O4" s="445"/>
      <c r="P4" s="445"/>
      <c r="Q4" s="445"/>
      <c r="R4" s="445"/>
      <c r="S4" s="445"/>
      <c r="T4" s="445"/>
      <c r="U4" s="445"/>
      <c r="V4" s="445"/>
    </row>
    <row r="5" spans="1:22" ht="13.5" customHeight="1" x14ac:dyDescent="0.15">
      <c r="A5" s="234"/>
      <c r="B5" s="451" t="s">
        <v>423</v>
      </c>
      <c r="C5" s="451"/>
      <c r="D5" s="451"/>
      <c r="E5" s="451"/>
      <c r="F5" s="451"/>
      <c r="G5" s="451"/>
      <c r="H5" s="451"/>
      <c r="I5" s="451"/>
      <c r="K5" s="233"/>
      <c r="L5" s="444"/>
      <c r="M5" s="445"/>
      <c r="N5" s="445"/>
      <c r="O5" s="445"/>
      <c r="P5" s="445"/>
      <c r="Q5" s="445"/>
      <c r="R5" s="445"/>
      <c r="S5" s="445"/>
      <c r="T5" s="445"/>
      <c r="U5" s="445"/>
      <c r="V5" s="445"/>
    </row>
    <row r="6" spans="1:22" x14ac:dyDescent="0.15">
      <c r="A6" s="234"/>
      <c r="B6" s="451"/>
      <c r="C6" s="451"/>
      <c r="D6" s="451"/>
      <c r="E6" s="451"/>
      <c r="F6" s="451"/>
      <c r="G6" s="451"/>
      <c r="H6" s="451"/>
      <c r="I6" s="451"/>
      <c r="K6" s="233"/>
      <c r="L6" s="444"/>
      <c r="M6" s="445"/>
      <c r="N6" s="445"/>
      <c r="O6" s="445"/>
      <c r="P6" s="445"/>
      <c r="Q6" s="445"/>
      <c r="R6" s="445"/>
      <c r="S6" s="445"/>
      <c r="T6" s="445"/>
      <c r="U6" s="445"/>
      <c r="V6" s="445"/>
    </row>
    <row r="7" spans="1:22" ht="13.5" customHeight="1" x14ac:dyDescent="0.15">
      <c r="A7" s="234"/>
      <c r="B7" s="236"/>
      <c r="C7" s="236"/>
      <c r="D7" s="236"/>
      <c r="E7" s="236"/>
      <c r="F7" s="236"/>
      <c r="G7" s="236"/>
      <c r="H7" s="236"/>
      <c r="I7" s="236"/>
      <c r="K7" s="233"/>
      <c r="L7" s="444" t="s">
        <v>398</v>
      </c>
      <c r="M7" s="445"/>
      <c r="N7" s="445"/>
      <c r="O7" s="445"/>
      <c r="P7" s="445"/>
      <c r="Q7" s="445"/>
      <c r="R7" s="445"/>
      <c r="S7" s="445"/>
      <c r="T7" s="445"/>
      <c r="U7" s="445"/>
      <c r="V7" s="445"/>
    </row>
    <row r="8" spans="1:22" ht="14.25" thickBot="1" x14ac:dyDescent="0.2">
      <c r="A8" s="234"/>
      <c r="B8" s="236"/>
      <c r="C8" s="236"/>
      <c r="D8" s="236"/>
      <c r="E8" s="450" t="s">
        <v>389</v>
      </c>
      <c r="F8" s="450"/>
      <c r="G8" s="450"/>
      <c r="H8" s="237">
        <v>44044</v>
      </c>
      <c r="I8" s="236"/>
      <c r="K8" s="233"/>
      <c r="L8" s="444"/>
      <c r="M8" s="445"/>
      <c r="N8" s="445"/>
      <c r="O8" s="445"/>
      <c r="P8" s="445"/>
      <c r="Q8" s="445"/>
      <c r="R8" s="445"/>
      <c r="S8" s="445"/>
      <c r="T8" s="445"/>
      <c r="U8" s="445"/>
      <c r="V8" s="445"/>
    </row>
    <row r="9" spans="1:22" ht="13.5" customHeight="1" x14ac:dyDescent="0.15">
      <c r="A9" s="234"/>
      <c r="B9" s="234"/>
      <c r="C9" s="234"/>
      <c r="D9" s="234"/>
      <c r="E9" s="215"/>
      <c r="F9" s="215"/>
      <c r="G9" s="215"/>
      <c r="H9" s="238" t="s">
        <v>388</v>
      </c>
      <c r="I9" s="239"/>
      <c r="K9" s="233"/>
      <c r="L9" s="444" t="s">
        <v>422</v>
      </c>
      <c r="M9" s="445"/>
      <c r="N9" s="445"/>
      <c r="O9" s="445"/>
      <c r="P9" s="445"/>
      <c r="Q9" s="445"/>
      <c r="R9" s="445"/>
      <c r="S9" s="445"/>
      <c r="T9" s="445"/>
      <c r="U9" s="445"/>
      <c r="V9" s="445"/>
    </row>
    <row r="10" spans="1:22" ht="13.5" customHeight="1" thickBot="1" x14ac:dyDescent="0.2">
      <c r="A10" s="234"/>
      <c r="B10" s="240" t="s">
        <v>407</v>
      </c>
      <c r="C10" s="241"/>
      <c r="D10" s="242">
        <v>2020</v>
      </c>
      <c r="E10" s="453" t="s">
        <v>404</v>
      </c>
      <c r="F10" s="453"/>
      <c r="G10" s="453"/>
      <c r="H10" s="243" t="s">
        <v>406</v>
      </c>
      <c r="I10" s="239"/>
      <c r="K10" s="233"/>
      <c r="L10" s="444"/>
      <c r="M10" s="445"/>
      <c r="N10" s="445"/>
      <c r="O10" s="445"/>
      <c r="P10" s="445"/>
      <c r="Q10" s="445"/>
      <c r="R10" s="445"/>
      <c r="S10" s="445"/>
      <c r="T10" s="445"/>
      <c r="U10" s="445"/>
      <c r="V10" s="445"/>
    </row>
    <row r="11" spans="1:22" ht="14.25" customHeight="1" thickBot="1" x14ac:dyDescent="0.2">
      <c r="A11" s="234"/>
      <c r="B11" s="244" t="s">
        <v>424</v>
      </c>
      <c r="C11" s="245"/>
      <c r="D11" s="224"/>
      <c r="E11" s="246"/>
      <c r="F11" s="246"/>
      <c r="G11" s="246"/>
      <c r="H11" s="225"/>
      <c r="I11" s="239"/>
      <c r="K11" s="233"/>
      <c r="L11" s="444"/>
      <c r="M11" s="445"/>
      <c r="N11" s="445"/>
      <c r="O11" s="445"/>
      <c r="P11" s="445"/>
      <c r="Q11" s="445"/>
      <c r="R11" s="445"/>
      <c r="S11" s="445"/>
      <c r="T11" s="445"/>
      <c r="U11" s="445"/>
      <c r="V11" s="445"/>
    </row>
    <row r="12" spans="1:22" ht="14.25" customHeight="1" thickBot="1" x14ac:dyDescent="0.2">
      <c r="B12" s="244" t="s">
        <v>425</v>
      </c>
      <c r="C12" s="245"/>
      <c r="D12" s="245" t="s">
        <v>373</v>
      </c>
      <c r="E12" s="452" t="s">
        <v>390</v>
      </c>
      <c r="F12" s="452"/>
      <c r="G12" s="452"/>
      <c r="H12" s="237">
        <v>37072</v>
      </c>
      <c r="K12" s="233"/>
      <c r="L12" s="444" t="s">
        <v>419</v>
      </c>
      <c r="M12" s="445"/>
      <c r="N12" s="445"/>
      <c r="O12" s="445"/>
      <c r="P12" s="445"/>
      <c r="Q12" s="445"/>
      <c r="R12" s="445"/>
      <c r="S12" s="445"/>
      <c r="T12" s="445"/>
      <c r="U12" s="445"/>
      <c r="V12" s="445"/>
    </row>
    <row r="13" spans="1:22" ht="14.25" customHeight="1" thickBot="1" x14ac:dyDescent="0.2">
      <c r="B13" s="247" t="s">
        <v>276</v>
      </c>
      <c r="C13" s="191"/>
      <c r="D13" s="191" t="s">
        <v>374</v>
      </c>
      <c r="E13" s="215"/>
      <c r="F13" s="215"/>
      <c r="G13" s="215"/>
      <c r="H13" s="238" t="s">
        <v>388</v>
      </c>
      <c r="K13" s="233"/>
      <c r="L13" s="444"/>
      <c r="M13" s="445"/>
      <c r="N13" s="445"/>
      <c r="O13" s="445"/>
      <c r="P13" s="445"/>
      <c r="Q13" s="445"/>
      <c r="R13" s="445"/>
      <c r="S13" s="445"/>
      <c r="T13" s="445"/>
      <c r="U13" s="445"/>
      <c r="V13" s="445"/>
    </row>
    <row r="14" spans="1:22" ht="14.25" customHeight="1" thickBot="1" x14ac:dyDescent="0.2">
      <c r="B14" s="247" t="s">
        <v>277</v>
      </c>
      <c r="C14" s="191"/>
      <c r="D14" s="191" t="s">
        <v>375</v>
      </c>
      <c r="E14" s="201"/>
      <c r="F14" s="201"/>
      <c r="G14" s="201"/>
      <c r="H14" s="201"/>
      <c r="K14" s="233"/>
      <c r="L14" s="444"/>
      <c r="M14" s="445"/>
      <c r="N14" s="445"/>
      <c r="O14" s="445"/>
      <c r="P14" s="445"/>
      <c r="Q14" s="445"/>
      <c r="R14" s="445"/>
      <c r="S14" s="445"/>
      <c r="T14" s="445"/>
      <c r="U14" s="445"/>
      <c r="V14" s="445"/>
    </row>
    <row r="15" spans="1:22" x14ac:dyDescent="0.15">
      <c r="B15" s="248" t="str">
        <f>"※ 以下、収入（所得）は【"&amp;IF(計算シート!C49=1,計算シート!C47,計算シート!C48)&amp;"年1月1日～12月31日】のものを入力してください。"</f>
        <v>※ 以下、収入（所得）は【2023年1月1日～12月31日】のものを入力してください。</v>
      </c>
      <c r="C15" s="215"/>
      <c r="D15" s="215"/>
      <c r="E15" s="201"/>
      <c r="F15" s="201"/>
      <c r="G15" s="201"/>
      <c r="H15" s="201"/>
      <c r="K15" s="233"/>
      <c r="L15" s="444" t="s">
        <v>365</v>
      </c>
      <c r="M15" s="445"/>
      <c r="N15" s="445"/>
      <c r="O15" s="445"/>
      <c r="P15" s="445"/>
      <c r="Q15" s="445"/>
      <c r="R15" s="445"/>
      <c r="S15" s="445"/>
      <c r="T15" s="445"/>
      <c r="U15" s="445"/>
      <c r="V15" s="445"/>
    </row>
    <row r="16" spans="1:22" x14ac:dyDescent="0.15">
      <c r="B16" s="248" t="str">
        <f>"    扶養等の情報は【"&amp;IF(計算シート!C49=1,計算シート!C47,計算シート!C48)&amp;"年12月31日】現在のものを入力してください。"</f>
        <v xml:space="preserve">    扶養等の情報は【2023年12月31日】現在のものを入力してください。</v>
      </c>
      <c r="C16" s="215"/>
      <c r="D16" s="215"/>
      <c r="E16" s="201"/>
      <c r="F16" s="201"/>
      <c r="G16" s="201"/>
      <c r="H16" s="201"/>
      <c r="K16" s="233"/>
      <c r="L16" s="444"/>
      <c r="M16" s="445"/>
      <c r="N16" s="445"/>
      <c r="O16" s="445"/>
      <c r="P16" s="445"/>
      <c r="Q16" s="445"/>
      <c r="R16" s="445"/>
      <c r="S16" s="445"/>
      <c r="T16" s="445"/>
      <c r="U16" s="445"/>
      <c r="V16" s="445"/>
    </row>
    <row r="17" spans="1:22" ht="7.5" customHeight="1" thickBot="1" x14ac:dyDescent="0.2">
      <c r="A17" s="249"/>
      <c r="B17" s="249"/>
      <c r="C17" s="249"/>
      <c r="D17" s="249"/>
      <c r="E17" s="249"/>
      <c r="K17" s="233"/>
      <c r="L17" s="444"/>
      <c r="M17" s="445"/>
      <c r="N17" s="445"/>
      <c r="O17" s="445"/>
      <c r="P17" s="445"/>
      <c r="Q17" s="445"/>
      <c r="R17" s="445"/>
      <c r="S17" s="445"/>
      <c r="T17" s="445"/>
      <c r="U17" s="445"/>
      <c r="V17" s="445"/>
    </row>
    <row r="18" spans="1:22" s="253" customFormat="1" ht="15.6" customHeight="1" thickTop="1" x14ac:dyDescent="0.15">
      <c r="A18" s="250" t="s">
        <v>418</v>
      </c>
      <c r="B18" s="251"/>
      <c r="C18" s="251"/>
      <c r="D18" s="251"/>
      <c r="E18" s="252"/>
      <c r="G18" s="254" t="s">
        <v>376</v>
      </c>
      <c r="H18" s="255"/>
      <c r="I18" s="252"/>
      <c r="K18" s="256"/>
      <c r="L18" s="444"/>
      <c r="M18" s="445"/>
      <c r="N18" s="445"/>
      <c r="O18" s="445"/>
      <c r="P18" s="445"/>
      <c r="Q18" s="445"/>
      <c r="R18" s="445"/>
      <c r="S18" s="445"/>
      <c r="T18" s="445"/>
      <c r="U18" s="445"/>
      <c r="V18" s="445"/>
    </row>
    <row r="19" spans="1:22" s="253" customFormat="1" ht="12.95" customHeight="1" thickBot="1" x14ac:dyDescent="0.2">
      <c r="A19" s="257" t="s">
        <v>317</v>
      </c>
      <c r="B19" s="258" t="s">
        <v>410</v>
      </c>
      <c r="C19" s="381"/>
      <c r="D19" s="382">
        <f>H12</f>
        <v>37072</v>
      </c>
      <c r="E19" s="263"/>
      <c r="G19" s="261" t="s">
        <v>377</v>
      </c>
      <c r="H19" s="262"/>
      <c r="I19" s="263"/>
      <c r="K19" s="256"/>
      <c r="L19" s="384" t="s">
        <v>613</v>
      </c>
      <c r="M19" s="210"/>
      <c r="N19" s="210"/>
      <c r="O19" s="210"/>
      <c r="P19" s="210"/>
      <c r="Q19" s="210"/>
      <c r="R19" s="210"/>
      <c r="S19" s="210"/>
      <c r="T19" s="210"/>
      <c r="U19" s="210"/>
      <c r="V19" s="210"/>
    </row>
    <row r="20" spans="1:22" s="253" customFormat="1" ht="12.95" customHeight="1" thickBot="1" x14ac:dyDescent="0.2">
      <c r="A20" s="264" t="s">
        <v>318</v>
      </c>
      <c r="B20" s="265" t="s">
        <v>294</v>
      </c>
      <c r="D20" s="266" t="s">
        <v>38</v>
      </c>
      <c r="E20" s="263"/>
      <c r="G20" s="261" t="s">
        <v>378</v>
      </c>
      <c r="H20" s="262"/>
      <c r="I20" s="263"/>
      <c r="K20" s="256"/>
      <c r="L20" s="279" t="s">
        <v>614</v>
      </c>
      <c r="M20" s="210"/>
      <c r="N20" s="210"/>
      <c r="O20" s="210"/>
      <c r="P20" s="210"/>
      <c r="Q20" s="210"/>
      <c r="R20" s="210"/>
      <c r="S20" s="210"/>
      <c r="T20" s="210"/>
      <c r="U20" s="210"/>
      <c r="V20" s="210"/>
    </row>
    <row r="21" spans="1:22" s="253" customFormat="1" ht="12.95" customHeight="1" thickBot="1" x14ac:dyDescent="0.2">
      <c r="A21" s="264" t="s">
        <v>319</v>
      </c>
      <c r="B21" s="253" t="s">
        <v>295</v>
      </c>
      <c r="C21" s="267"/>
      <c r="D21" s="268" t="s">
        <v>266</v>
      </c>
      <c r="E21" s="263"/>
      <c r="G21" s="261" t="s">
        <v>379</v>
      </c>
      <c r="H21" s="262"/>
      <c r="I21" s="263"/>
      <c r="K21" s="256"/>
      <c r="L21" s="384" t="s">
        <v>615</v>
      </c>
      <c r="M21" s="210"/>
      <c r="N21" s="210"/>
      <c r="O21" s="210"/>
      <c r="P21" s="210"/>
      <c r="Q21" s="210"/>
      <c r="R21" s="210"/>
      <c r="S21" s="210"/>
      <c r="T21" s="210"/>
      <c r="U21" s="210"/>
      <c r="V21" s="210"/>
    </row>
    <row r="22" spans="1:22" s="253" customFormat="1" ht="12.95" customHeight="1" thickBot="1" x14ac:dyDescent="0.2">
      <c r="A22" s="264" t="s">
        <v>320</v>
      </c>
      <c r="B22" s="269" t="s">
        <v>296</v>
      </c>
      <c r="C22" s="267"/>
      <c r="D22" s="270" t="s">
        <v>42</v>
      </c>
      <c r="E22" s="263"/>
      <c r="G22" s="271">
        <v>1</v>
      </c>
      <c r="H22" s="272" t="s">
        <v>380</v>
      </c>
      <c r="I22" s="273" t="s">
        <v>381</v>
      </c>
      <c r="K22" s="256"/>
      <c r="L22" s="384" t="s">
        <v>620</v>
      </c>
      <c r="M22" s="210"/>
      <c r="N22" s="210"/>
      <c r="O22" s="210"/>
      <c r="P22" s="210"/>
      <c r="Q22" s="210"/>
      <c r="R22" s="210"/>
      <c r="S22" s="210"/>
      <c r="T22" s="210"/>
      <c r="U22" s="210"/>
      <c r="V22" s="210"/>
    </row>
    <row r="23" spans="1:22" s="253" customFormat="1" ht="12.95" customHeight="1" thickBot="1" x14ac:dyDescent="0.2">
      <c r="A23" s="264" t="s">
        <v>321</v>
      </c>
      <c r="B23" s="274" t="s">
        <v>426</v>
      </c>
      <c r="C23" s="275"/>
      <c r="D23" s="266" t="s">
        <v>40</v>
      </c>
      <c r="E23" s="263"/>
      <c r="G23" s="271">
        <v>2</v>
      </c>
      <c r="H23" s="276" t="s">
        <v>387</v>
      </c>
      <c r="I23" s="273" t="s">
        <v>504</v>
      </c>
      <c r="K23" s="256"/>
      <c r="L23" s="384" t="s">
        <v>616</v>
      </c>
      <c r="M23" s="210"/>
      <c r="N23" s="210"/>
      <c r="O23" s="210"/>
      <c r="P23" s="210"/>
      <c r="Q23" s="210"/>
      <c r="R23" s="210"/>
      <c r="S23" s="210"/>
      <c r="T23" s="210"/>
      <c r="U23" s="210"/>
      <c r="V23" s="210"/>
    </row>
    <row r="24" spans="1:22" s="253" customFormat="1" ht="12.95" customHeight="1" thickBot="1" x14ac:dyDescent="0.2">
      <c r="A24" s="264" t="s">
        <v>322</v>
      </c>
      <c r="B24" s="277" t="s">
        <v>280</v>
      </c>
      <c r="C24" s="275"/>
      <c r="D24" s="270" t="s">
        <v>49</v>
      </c>
      <c r="E24" s="263"/>
      <c r="G24" s="271">
        <v>3</v>
      </c>
      <c r="H24" s="272" t="s">
        <v>386</v>
      </c>
      <c r="I24" s="273" t="s">
        <v>504</v>
      </c>
      <c r="K24" s="256"/>
      <c r="L24" s="444" t="s">
        <v>621</v>
      </c>
      <c r="M24" s="445"/>
      <c r="N24" s="445"/>
      <c r="O24" s="445"/>
      <c r="P24" s="445"/>
      <c r="Q24" s="445"/>
      <c r="R24" s="445"/>
      <c r="S24" s="445"/>
      <c r="T24" s="445"/>
      <c r="U24" s="445"/>
      <c r="V24" s="445"/>
    </row>
    <row r="25" spans="1:22" s="253" customFormat="1" ht="12.95" customHeight="1" thickBot="1" x14ac:dyDescent="0.2">
      <c r="A25" s="264" t="s">
        <v>323</v>
      </c>
      <c r="B25" s="253" t="s">
        <v>281</v>
      </c>
      <c r="D25" s="278">
        <v>0</v>
      </c>
      <c r="E25" s="260" t="s">
        <v>505</v>
      </c>
      <c r="G25" s="271">
        <v>4</v>
      </c>
      <c r="H25" s="272" t="s">
        <v>385</v>
      </c>
      <c r="I25" s="273" t="s">
        <v>506</v>
      </c>
      <c r="K25" s="256"/>
      <c r="L25" s="444"/>
      <c r="M25" s="445"/>
      <c r="N25" s="445"/>
      <c r="O25" s="445"/>
      <c r="P25" s="445"/>
      <c r="Q25" s="445"/>
      <c r="R25" s="445"/>
      <c r="S25" s="445"/>
      <c r="T25" s="445"/>
      <c r="U25" s="445"/>
      <c r="V25" s="445"/>
    </row>
    <row r="26" spans="1:22" s="253" customFormat="1" ht="12.95" customHeight="1" thickBot="1" x14ac:dyDescent="0.2">
      <c r="A26" s="264" t="s">
        <v>324</v>
      </c>
      <c r="B26" s="280" t="s">
        <v>306</v>
      </c>
      <c r="C26" s="275"/>
      <c r="D26" s="270" t="s">
        <v>49</v>
      </c>
      <c r="E26" s="263"/>
      <c r="G26" s="271">
        <v>5</v>
      </c>
      <c r="H26" s="272" t="s">
        <v>384</v>
      </c>
      <c r="I26" s="273" t="s">
        <v>504</v>
      </c>
      <c r="K26" s="256"/>
      <c r="L26" s="444"/>
      <c r="M26" s="445"/>
      <c r="N26" s="445"/>
      <c r="O26" s="445"/>
      <c r="P26" s="445"/>
      <c r="Q26" s="445"/>
      <c r="R26" s="445"/>
      <c r="S26" s="445"/>
      <c r="T26" s="445"/>
      <c r="U26" s="445"/>
      <c r="V26" s="445"/>
    </row>
    <row r="27" spans="1:22" s="253" customFormat="1" ht="12.95" customHeight="1" thickBot="1" x14ac:dyDescent="0.2">
      <c r="A27" s="281" t="s">
        <v>325</v>
      </c>
      <c r="B27" s="282" t="s">
        <v>307</v>
      </c>
      <c r="C27" s="283"/>
      <c r="D27" s="278">
        <v>0</v>
      </c>
      <c r="E27" s="284" t="s">
        <v>505</v>
      </c>
      <c r="G27" s="285"/>
      <c r="H27" s="286"/>
      <c r="I27" s="287"/>
      <c r="K27" s="256"/>
      <c r="L27" s="444"/>
      <c r="M27" s="445"/>
      <c r="N27" s="445"/>
      <c r="O27" s="445"/>
      <c r="P27" s="445"/>
      <c r="Q27" s="445"/>
      <c r="R27" s="445"/>
      <c r="S27" s="445"/>
      <c r="T27" s="445"/>
      <c r="U27" s="445"/>
      <c r="V27" s="445"/>
    </row>
    <row r="28" spans="1:22" s="253" customFormat="1" ht="3" customHeight="1" thickTop="1" x14ac:dyDescent="0.15">
      <c r="K28" s="256"/>
      <c r="L28" s="288"/>
      <c r="M28" s="189"/>
      <c r="N28" s="189"/>
      <c r="O28" s="189"/>
      <c r="P28" s="189"/>
      <c r="Q28" s="189"/>
      <c r="R28" s="189"/>
      <c r="S28" s="189"/>
      <c r="T28" s="189"/>
      <c r="U28" s="189"/>
      <c r="V28" s="189"/>
    </row>
    <row r="29" spans="1:22" s="253" customFormat="1" ht="14.1" customHeight="1" thickBot="1" x14ac:dyDescent="0.2">
      <c r="A29" s="289"/>
      <c r="B29" s="289"/>
      <c r="C29" s="290"/>
      <c r="D29" s="291" t="s">
        <v>38</v>
      </c>
      <c r="E29" s="292"/>
      <c r="F29" s="289"/>
      <c r="G29" s="290"/>
      <c r="H29" s="293" t="s">
        <v>507</v>
      </c>
      <c r="I29" s="294"/>
      <c r="J29" s="295"/>
      <c r="K29" s="256"/>
      <c r="L29" s="288"/>
      <c r="M29" s="288"/>
      <c r="N29" s="189"/>
      <c r="O29" s="189"/>
      <c r="P29" s="189"/>
      <c r="Q29" s="189"/>
      <c r="R29" s="189"/>
      <c r="S29" s="189"/>
      <c r="T29" s="189"/>
      <c r="U29" s="189"/>
      <c r="V29" s="189"/>
    </row>
    <row r="30" spans="1:22" s="253" customFormat="1" ht="15.6" customHeight="1" thickTop="1" thickBot="1" x14ac:dyDescent="0.2">
      <c r="A30" s="254" t="s">
        <v>282</v>
      </c>
      <c r="B30" s="262"/>
      <c r="C30" s="296"/>
      <c r="D30" s="262"/>
      <c r="E30" s="297"/>
      <c r="F30" s="262"/>
      <c r="G30" s="296"/>
      <c r="H30" s="298" t="s">
        <v>506</v>
      </c>
      <c r="I30" s="252"/>
      <c r="J30" s="299"/>
      <c r="K30" s="256"/>
      <c r="M30" s="288"/>
      <c r="N30" s="189"/>
      <c r="O30" s="189"/>
      <c r="P30" s="189"/>
      <c r="Q30" s="189"/>
      <c r="R30" s="189"/>
      <c r="S30" s="189"/>
      <c r="T30" s="189"/>
      <c r="U30" s="189"/>
      <c r="V30" s="189"/>
    </row>
    <row r="31" spans="1:22" s="253" customFormat="1" ht="12.95" customHeight="1" thickBot="1" x14ac:dyDescent="0.2">
      <c r="A31" s="300" t="s">
        <v>326</v>
      </c>
      <c r="B31" s="258" t="s">
        <v>409</v>
      </c>
      <c r="C31" s="301"/>
      <c r="D31" s="259">
        <v>22037</v>
      </c>
      <c r="E31" s="299"/>
      <c r="F31" s="302" t="s">
        <v>332</v>
      </c>
      <c r="G31" s="296"/>
      <c r="H31" s="259">
        <v>22037</v>
      </c>
      <c r="I31" s="260"/>
      <c r="J31" s="299"/>
      <c r="K31" s="256"/>
      <c r="L31" s="288"/>
      <c r="M31" s="288"/>
      <c r="N31" s="189"/>
      <c r="O31" s="189"/>
      <c r="P31" s="189"/>
      <c r="Q31" s="189"/>
      <c r="R31" s="189"/>
      <c r="S31" s="189"/>
      <c r="T31" s="189"/>
      <c r="U31" s="189"/>
      <c r="V31" s="189"/>
    </row>
    <row r="32" spans="1:22" s="253" customFormat="1" ht="12.95" customHeight="1" thickBot="1" x14ac:dyDescent="0.2">
      <c r="A32" s="303" t="s">
        <v>327</v>
      </c>
      <c r="B32" s="277" t="s">
        <v>310</v>
      </c>
      <c r="C32" s="301"/>
      <c r="D32" s="266" t="s">
        <v>40</v>
      </c>
      <c r="E32" s="297"/>
      <c r="F32" s="304"/>
      <c r="G32" s="296"/>
      <c r="H32" s="305"/>
      <c r="I32" s="263"/>
      <c r="J32" s="299"/>
      <c r="K32" s="256"/>
      <c r="L32" s="444" t="s">
        <v>420</v>
      </c>
      <c r="M32" s="446"/>
      <c r="N32" s="446"/>
      <c r="O32" s="446"/>
      <c r="P32" s="446"/>
      <c r="Q32" s="446"/>
      <c r="R32" s="446"/>
      <c r="S32" s="446"/>
      <c r="T32" s="446"/>
      <c r="U32" s="446"/>
      <c r="V32" s="446"/>
    </row>
    <row r="33" spans="1:22" s="253" customFormat="1" ht="12.95" customHeight="1" thickBot="1" x14ac:dyDescent="0.2">
      <c r="A33" s="303" t="s">
        <v>328</v>
      </c>
      <c r="B33" s="277" t="s">
        <v>427</v>
      </c>
      <c r="C33" s="301"/>
      <c r="D33" s="266" t="s">
        <v>40</v>
      </c>
      <c r="E33" s="297"/>
      <c r="F33" s="304"/>
      <c r="G33" s="296"/>
      <c r="H33" s="305"/>
      <c r="I33" s="263"/>
      <c r="J33" s="299"/>
      <c r="K33" s="256"/>
      <c r="L33" s="444"/>
      <c r="M33" s="446"/>
      <c r="N33" s="446"/>
      <c r="O33" s="446"/>
      <c r="P33" s="446"/>
      <c r="Q33" s="446"/>
      <c r="R33" s="446"/>
      <c r="S33" s="446"/>
      <c r="T33" s="446"/>
      <c r="U33" s="446"/>
      <c r="V33" s="446"/>
    </row>
    <row r="34" spans="1:22" s="253" customFormat="1" ht="12.95" customHeight="1" thickBot="1" x14ac:dyDescent="0.2">
      <c r="A34" s="303" t="s">
        <v>329</v>
      </c>
      <c r="B34" s="306" t="s">
        <v>313</v>
      </c>
      <c r="C34" s="307"/>
      <c r="D34" s="266" t="s">
        <v>40</v>
      </c>
      <c r="E34" s="297"/>
      <c r="F34" s="304"/>
      <c r="G34" s="296"/>
      <c r="H34" s="262"/>
      <c r="I34" s="263"/>
      <c r="J34" s="299"/>
      <c r="K34" s="256"/>
      <c r="L34" s="444"/>
      <c r="M34" s="446"/>
      <c r="N34" s="446"/>
      <c r="O34" s="446"/>
      <c r="P34" s="446"/>
      <c r="Q34" s="446"/>
      <c r="R34" s="446"/>
      <c r="S34" s="446"/>
      <c r="T34" s="446"/>
      <c r="U34" s="446"/>
      <c r="V34" s="446"/>
    </row>
    <row r="35" spans="1:22" s="253" customFormat="1" ht="12.95" customHeight="1" thickBot="1" x14ac:dyDescent="0.2">
      <c r="A35" s="303" t="s">
        <v>330</v>
      </c>
      <c r="B35" s="277" t="s">
        <v>295</v>
      </c>
      <c r="C35" s="301"/>
      <c r="D35" s="308" t="s">
        <v>44</v>
      </c>
      <c r="E35" s="297"/>
      <c r="F35" s="309" t="s">
        <v>333</v>
      </c>
      <c r="G35" s="296"/>
      <c r="H35" s="308" t="s">
        <v>44</v>
      </c>
      <c r="I35" s="263"/>
      <c r="J35" s="299"/>
      <c r="K35" s="256"/>
      <c r="L35" s="288" t="s">
        <v>371</v>
      </c>
      <c r="M35" s="288"/>
      <c r="N35" s="288"/>
      <c r="O35" s="288"/>
      <c r="P35" s="288"/>
      <c r="Q35" s="288"/>
      <c r="R35" s="288"/>
      <c r="S35" s="288"/>
      <c r="T35" s="288"/>
      <c r="U35" s="288"/>
      <c r="V35" s="288"/>
    </row>
    <row r="36" spans="1:22" s="253" customFormat="1" ht="12.95" customHeight="1" thickBot="1" x14ac:dyDescent="0.2">
      <c r="A36" s="310" t="s">
        <v>331</v>
      </c>
      <c r="B36" s="282" t="str">
        <f>IF(計算シート!C50=0,"寡婦または寡夫ですか","ひとり親ですか")</f>
        <v>ひとり親ですか</v>
      </c>
      <c r="C36" s="311"/>
      <c r="D36" s="308" t="s">
        <v>46</v>
      </c>
      <c r="E36" s="312"/>
      <c r="F36" s="286"/>
      <c r="G36" s="313"/>
      <c r="H36" s="314"/>
      <c r="I36" s="287"/>
      <c r="J36" s="299"/>
      <c r="K36" s="256"/>
      <c r="L36" s="288" t="s">
        <v>622</v>
      </c>
      <c r="M36" s="288"/>
      <c r="N36" s="288"/>
      <c r="O36" s="288"/>
      <c r="P36" s="288"/>
      <c r="Q36" s="288"/>
      <c r="R36" s="288"/>
      <c r="S36" s="288"/>
      <c r="T36" s="288"/>
      <c r="U36" s="288"/>
      <c r="V36" s="288"/>
    </row>
    <row r="37" spans="1:22" s="322" customFormat="1" ht="11.25" customHeight="1" thickTop="1" thickBot="1" x14ac:dyDescent="0.2">
      <c r="A37" s="315" t="s">
        <v>510</v>
      </c>
      <c r="B37" s="316"/>
      <c r="C37" s="317"/>
      <c r="D37" s="316"/>
      <c r="E37" s="318"/>
      <c r="F37" s="316"/>
      <c r="G37" s="317"/>
      <c r="H37" s="319"/>
      <c r="I37" s="316"/>
      <c r="J37" s="320"/>
      <c r="K37" s="321"/>
      <c r="L37" s="288"/>
      <c r="M37" s="288"/>
      <c r="N37" s="288"/>
      <c r="O37" s="288"/>
      <c r="P37" s="288"/>
      <c r="Q37" s="288"/>
      <c r="R37" s="288"/>
      <c r="S37" s="288"/>
      <c r="T37" s="288"/>
      <c r="U37" s="288"/>
      <c r="V37" s="288"/>
    </row>
    <row r="38" spans="1:22" s="253" customFormat="1" ht="15.6" customHeight="1" thickTop="1" thickBot="1" x14ac:dyDescent="0.2">
      <c r="A38" s="254" t="s">
        <v>283</v>
      </c>
      <c r="B38" s="262"/>
      <c r="C38" s="296"/>
      <c r="D38" s="262"/>
      <c r="E38" s="297"/>
      <c r="F38" s="262"/>
      <c r="G38" s="296"/>
      <c r="H38" s="298" t="s">
        <v>506</v>
      </c>
      <c r="I38" s="252"/>
      <c r="J38" s="299"/>
      <c r="K38" s="256"/>
      <c r="L38" s="444" t="s">
        <v>428</v>
      </c>
      <c r="M38" s="446"/>
      <c r="N38" s="446"/>
      <c r="O38" s="446"/>
      <c r="P38" s="446"/>
      <c r="Q38" s="446"/>
      <c r="R38" s="446"/>
      <c r="S38" s="446"/>
      <c r="T38" s="446"/>
      <c r="U38" s="446"/>
      <c r="V38" s="446"/>
    </row>
    <row r="39" spans="1:22" s="253" customFormat="1" ht="12.95" customHeight="1" thickBot="1" x14ac:dyDescent="0.2">
      <c r="A39" s="300" t="s">
        <v>334</v>
      </c>
      <c r="B39" s="277" t="s">
        <v>272</v>
      </c>
      <c r="C39" s="301"/>
      <c r="D39" s="270" t="s">
        <v>366</v>
      </c>
      <c r="E39" s="297"/>
      <c r="F39" s="302" t="s">
        <v>340</v>
      </c>
      <c r="G39" s="296"/>
      <c r="H39" s="270" t="s">
        <v>49</v>
      </c>
      <c r="I39" s="263"/>
      <c r="J39" s="299"/>
      <c r="K39" s="256"/>
      <c r="L39" s="444"/>
      <c r="M39" s="446"/>
      <c r="N39" s="446"/>
      <c r="O39" s="446"/>
      <c r="P39" s="446"/>
      <c r="Q39" s="446"/>
      <c r="R39" s="446"/>
      <c r="S39" s="446"/>
      <c r="T39" s="446"/>
      <c r="U39" s="446"/>
      <c r="V39" s="446"/>
    </row>
    <row r="40" spans="1:22" s="253" customFormat="1" ht="12.95" customHeight="1" thickBot="1" x14ac:dyDescent="0.2">
      <c r="A40" s="303" t="s">
        <v>335</v>
      </c>
      <c r="B40" s="277" t="s">
        <v>274</v>
      </c>
      <c r="C40" s="301"/>
      <c r="D40" s="278">
        <v>42000</v>
      </c>
      <c r="E40" s="299" t="s">
        <v>509</v>
      </c>
      <c r="F40" s="309" t="s">
        <v>341</v>
      </c>
      <c r="G40" s="296"/>
      <c r="H40" s="278">
        <v>2700000</v>
      </c>
      <c r="I40" s="260" t="s">
        <v>505</v>
      </c>
      <c r="J40" s="299"/>
      <c r="K40" s="256"/>
      <c r="L40" s="444"/>
      <c r="M40" s="446"/>
      <c r="N40" s="446"/>
      <c r="O40" s="446"/>
      <c r="P40" s="446"/>
      <c r="Q40" s="446"/>
      <c r="R40" s="446"/>
      <c r="S40" s="446"/>
      <c r="T40" s="446"/>
      <c r="U40" s="446"/>
      <c r="V40" s="446"/>
    </row>
    <row r="41" spans="1:22" s="253" customFormat="1" ht="12.95" customHeight="1" thickBot="1" x14ac:dyDescent="0.2">
      <c r="A41" s="303" t="s">
        <v>336</v>
      </c>
      <c r="B41" s="277" t="s">
        <v>273</v>
      </c>
      <c r="C41" s="301"/>
      <c r="D41" s="270" t="s">
        <v>366</v>
      </c>
      <c r="E41" s="297"/>
      <c r="F41" s="309" t="s">
        <v>342</v>
      </c>
      <c r="G41" s="296"/>
      <c r="H41" s="270" t="s">
        <v>49</v>
      </c>
      <c r="I41" s="263"/>
      <c r="J41" s="299"/>
      <c r="K41" s="256"/>
      <c r="L41" s="444"/>
      <c r="M41" s="446"/>
      <c r="N41" s="446"/>
      <c r="O41" s="446"/>
      <c r="P41" s="446"/>
      <c r="Q41" s="446"/>
      <c r="R41" s="446"/>
      <c r="S41" s="446"/>
      <c r="T41" s="446"/>
      <c r="U41" s="446"/>
      <c r="V41" s="446"/>
    </row>
    <row r="42" spans="1:22" s="253" customFormat="1" ht="12.95" customHeight="1" thickBot="1" x14ac:dyDescent="0.2">
      <c r="A42" s="303" t="s">
        <v>337</v>
      </c>
      <c r="B42" s="277" t="s">
        <v>275</v>
      </c>
      <c r="C42" s="301"/>
      <c r="D42" s="278">
        <v>0</v>
      </c>
      <c r="E42" s="299" t="s">
        <v>509</v>
      </c>
      <c r="F42" s="309" t="s">
        <v>343</v>
      </c>
      <c r="G42" s="296"/>
      <c r="H42" s="278">
        <v>0</v>
      </c>
      <c r="I42" s="323" t="s">
        <v>505</v>
      </c>
      <c r="J42" s="299"/>
      <c r="K42" s="256"/>
      <c r="L42" s="444"/>
      <c r="M42" s="446"/>
      <c r="N42" s="446"/>
      <c r="O42" s="446"/>
      <c r="P42" s="446"/>
      <c r="Q42" s="446"/>
      <c r="R42" s="446"/>
      <c r="S42" s="446"/>
      <c r="T42" s="446"/>
      <c r="U42" s="446"/>
      <c r="V42" s="446"/>
    </row>
    <row r="43" spans="1:22" s="253" customFormat="1" ht="12.95" customHeight="1" thickBot="1" x14ac:dyDescent="0.2">
      <c r="A43" s="303" t="s">
        <v>338</v>
      </c>
      <c r="B43" s="258" t="s">
        <v>304</v>
      </c>
      <c r="C43" s="301"/>
      <c r="D43" s="270" t="s">
        <v>366</v>
      </c>
      <c r="E43" s="297"/>
      <c r="F43" s="309" t="s">
        <v>344</v>
      </c>
      <c r="G43" s="296"/>
      <c r="H43" s="270" t="s">
        <v>49</v>
      </c>
      <c r="I43" s="324"/>
      <c r="J43" s="299"/>
      <c r="K43" s="256"/>
      <c r="L43" s="444"/>
      <c r="M43" s="446"/>
      <c r="N43" s="446"/>
      <c r="O43" s="446"/>
      <c r="P43" s="446"/>
      <c r="Q43" s="446"/>
      <c r="R43" s="446"/>
      <c r="S43" s="446"/>
      <c r="T43" s="446"/>
      <c r="U43" s="446"/>
      <c r="V43" s="446"/>
    </row>
    <row r="44" spans="1:22" s="253" customFormat="1" ht="12.95" customHeight="1" thickBot="1" x14ac:dyDescent="0.2">
      <c r="A44" s="310" t="s">
        <v>339</v>
      </c>
      <c r="B44" s="325" t="s">
        <v>305</v>
      </c>
      <c r="C44" s="326"/>
      <c r="D44" s="278">
        <v>3500</v>
      </c>
      <c r="E44" s="312" t="s">
        <v>509</v>
      </c>
      <c r="F44" s="327" t="s">
        <v>345</v>
      </c>
      <c r="G44" s="328"/>
      <c r="H44" s="278">
        <v>0</v>
      </c>
      <c r="I44" s="323" t="s">
        <v>505</v>
      </c>
      <c r="J44" s="299"/>
      <c r="K44" s="256"/>
      <c r="L44" s="444"/>
      <c r="M44" s="446"/>
      <c r="N44" s="446"/>
      <c r="O44" s="446"/>
      <c r="P44" s="446"/>
      <c r="Q44" s="446"/>
      <c r="R44" s="446"/>
      <c r="S44" s="446"/>
      <c r="T44" s="446"/>
      <c r="U44" s="446"/>
      <c r="V44" s="446"/>
    </row>
    <row r="45" spans="1:22" s="253" customFormat="1" ht="7.5" customHeight="1" thickTop="1" thickBot="1" x14ac:dyDescent="0.2">
      <c r="A45" s="289"/>
      <c r="B45" s="289"/>
      <c r="C45" s="329"/>
      <c r="D45" s="289"/>
      <c r="E45" s="330"/>
      <c r="F45" s="289"/>
      <c r="G45" s="329"/>
      <c r="H45" s="289"/>
      <c r="I45" s="331"/>
      <c r="J45" s="299"/>
      <c r="K45" s="256"/>
      <c r="L45" s="444"/>
      <c r="M45" s="446"/>
      <c r="N45" s="446"/>
      <c r="O45" s="446"/>
      <c r="P45" s="446"/>
      <c r="Q45" s="446"/>
      <c r="R45" s="446"/>
      <c r="S45" s="446"/>
      <c r="T45" s="446"/>
      <c r="U45" s="446"/>
      <c r="V45" s="446"/>
    </row>
    <row r="46" spans="1:22" s="253" customFormat="1" ht="15.6" customHeight="1" thickTop="1" thickBot="1" x14ac:dyDescent="0.2">
      <c r="A46" s="250" t="s">
        <v>429</v>
      </c>
      <c r="B46" s="262"/>
      <c r="C46" s="296"/>
      <c r="D46" s="262"/>
      <c r="E46" s="297"/>
      <c r="F46" s="262"/>
      <c r="G46" s="296"/>
      <c r="H46" s="298" t="s">
        <v>506</v>
      </c>
      <c r="I46" s="252"/>
      <c r="J46" s="299"/>
      <c r="K46" s="256"/>
      <c r="L46" s="444" t="str">
        <f>"※複数の通貨による同一の種類の収入（例えば、米ドルと日本円それぞれによる給与収入）がある場合には、１つの通貨にまとめて計上してください。その際に用いるレートは、日本銀行が公表している"&amp;YEAR(計算シート!C46)&amp;"年１月分の報告省令レート（ただし、米ドルと日本円間のレートについては同年１月１日時点の最新の為替レート）を用いてください。"</f>
        <v>※複数の通貨による同一の種類の収入（例えば、米ドルと日本円それぞれによる給与収入）がある場合には、１つの通貨にまとめて計上してください。その際に用いるレートは、日本銀行が公表している2024年１月分の報告省令レート（ただし、米ドルと日本円間のレートについては同年１月１日時点の最新の為替レート）を用いてください。</v>
      </c>
      <c r="M46" s="447"/>
      <c r="N46" s="447"/>
      <c r="O46" s="447"/>
      <c r="P46" s="447"/>
      <c r="Q46" s="447"/>
      <c r="R46" s="447"/>
      <c r="S46" s="447"/>
      <c r="T46" s="447"/>
      <c r="U46" s="447"/>
      <c r="V46" s="447"/>
    </row>
    <row r="47" spans="1:22" s="253" customFormat="1" ht="12.95" customHeight="1" thickBot="1" x14ac:dyDescent="0.2">
      <c r="A47" s="303" t="s">
        <v>346</v>
      </c>
      <c r="B47" s="277" t="s">
        <v>0</v>
      </c>
      <c r="C47" s="301"/>
      <c r="D47" s="266">
        <v>0</v>
      </c>
      <c r="E47" s="299" t="s">
        <v>48</v>
      </c>
      <c r="F47" s="302" t="s">
        <v>355</v>
      </c>
      <c r="G47" s="296"/>
      <c r="H47" s="266">
        <v>2</v>
      </c>
      <c r="I47" s="260" t="s">
        <v>48</v>
      </c>
      <c r="J47" s="299"/>
      <c r="K47" s="256"/>
      <c r="L47" s="448"/>
      <c r="M47" s="447"/>
      <c r="N47" s="447"/>
      <c r="O47" s="447"/>
      <c r="P47" s="447"/>
      <c r="Q47" s="447"/>
      <c r="R47" s="447"/>
      <c r="S47" s="447"/>
      <c r="T47" s="447"/>
      <c r="U47" s="447"/>
      <c r="V47" s="447"/>
    </row>
    <row r="48" spans="1:22" s="253" customFormat="1" ht="12.95" customHeight="1" thickBot="1" x14ac:dyDescent="0.2">
      <c r="A48" s="303" t="s">
        <v>347</v>
      </c>
      <c r="B48" s="277" t="s">
        <v>1</v>
      </c>
      <c r="C48" s="301"/>
      <c r="D48" s="266">
        <v>0</v>
      </c>
      <c r="E48" s="299" t="s">
        <v>48</v>
      </c>
      <c r="F48" s="309" t="s">
        <v>356</v>
      </c>
      <c r="G48" s="296"/>
      <c r="H48" s="266">
        <v>0</v>
      </c>
      <c r="I48" s="260" t="s">
        <v>48</v>
      </c>
      <c r="J48" s="299"/>
      <c r="K48" s="256"/>
      <c r="L48" s="448"/>
      <c r="M48" s="447"/>
      <c r="N48" s="447"/>
      <c r="O48" s="447"/>
      <c r="P48" s="447"/>
      <c r="Q48" s="447"/>
      <c r="R48" s="447"/>
      <c r="S48" s="447"/>
      <c r="T48" s="447"/>
      <c r="U48" s="447"/>
      <c r="V48" s="447"/>
    </row>
    <row r="49" spans="1:22" s="253" customFormat="1" ht="12.95" customHeight="1" thickBot="1" x14ac:dyDescent="0.2">
      <c r="A49" s="303" t="s">
        <v>348</v>
      </c>
      <c r="B49" s="277" t="s">
        <v>2</v>
      </c>
      <c r="C49" s="301"/>
      <c r="D49" s="266">
        <v>1</v>
      </c>
      <c r="E49" s="299" t="s">
        <v>48</v>
      </c>
      <c r="F49" s="309" t="s">
        <v>357</v>
      </c>
      <c r="G49" s="296"/>
      <c r="H49" s="266">
        <v>0</v>
      </c>
      <c r="I49" s="260" t="s">
        <v>48</v>
      </c>
      <c r="J49" s="299"/>
      <c r="K49" s="256"/>
      <c r="L49" s="448"/>
      <c r="M49" s="447"/>
      <c r="N49" s="447"/>
      <c r="O49" s="447"/>
      <c r="P49" s="447"/>
      <c r="Q49" s="447"/>
      <c r="R49" s="447"/>
      <c r="S49" s="447"/>
      <c r="T49" s="447"/>
      <c r="U49" s="447"/>
      <c r="V49" s="447"/>
    </row>
    <row r="50" spans="1:22" s="253" customFormat="1" ht="12.95" customHeight="1" thickBot="1" x14ac:dyDescent="0.2">
      <c r="A50" s="303" t="s">
        <v>349</v>
      </c>
      <c r="B50" s="277" t="s">
        <v>3</v>
      </c>
      <c r="C50" s="301"/>
      <c r="D50" s="266">
        <v>0</v>
      </c>
      <c r="E50" s="299" t="s">
        <v>48</v>
      </c>
      <c r="F50" s="309" t="s">
        <v>358</v>
      </c>
      <c r="G50" s="296"/>
      <c r="H50" s="266">
        <v>0</v>
      </c>
      <c r="I50" s="260" t="s">
        <v>48</v>
      </c>
      <c r="J50" s="299"/>
      <c r="K50" s="256"/>
      <c r="L50" s="444" t="s">
        <v>623</v>
      </c>
      <c r="M50" s="446"/>
      <c r="N50" s="446"/>
      <c r="O50" s="446"/>
      <c r="P50" s="446"/>
      <c r="Q50" s="446"/>
      <c r="R50" s="446"/>
      <c r="S50" s="446"/>
      <c r="T50" s="446"/>
      <c r="U50" s="446"/>
      <c r="V50" s="446"/>
    </row>
    <row r="51" spans="1:22" s="253" customFormat="1" ht="12.95" customHeight="1" thickBot="1" x14ac:dyDescent="0.2">
      <c r="A51" s="303" t="s">
        <v>350</v>
      </c>
      <c r="B51" s="277" t="s">
        <v>4</v>
      </c>
      <c r="C51" s="301"/>
      <c r="D51" s="266">
        <v>0</v>
      </c>
      <c r="E51" s="299" t="s">
        <v>48</v>
      </c>
      <c r="F51" s="309" t="s">
        <v>359</v>
      </c>
      <c r="G51" s="296"/>
      <c r="H51" s="266">
        <v>0</v>
      </c>
      <c r="I51" s="260" t="s">
        <v>48</v>
      </c>
      <c r="J51" s="299"/>
      <c r="K51" s="256"/>
      <c r="L51" s="444"/>
      <c r="M51" s="446"/>
      <c r="N51" s="446"/>
      <c r="O51" s="446"/>
      <c r="P51" s="446"/>
      <c r="Q51" s="446"/>
      <c r="R51" s="446"/>
      <c r="S51" s="446"/>
      <c r="T51" s="446"/>
      <c r="U51" s="446"/>
      <c r="V51" s="446"/>
    </row>
    <row r="52" spans="1:22" s="253" customFormat="1" ht="12.95" customHeight="1" thickBot="1" x14ac:dyDescent="0.2">
      <c r="A52" s="303" t="s">
        <v>351</v>
      </c>
      <c r="B52" s="277" t="s">
        <v>5</v>
      </c>
      <c r="C52" s="301"/>
      <c r="D52" s="266">
        <v>0</v>
      </c>
      <c r="E52" s="299" t="s">
        <v>48</v>
      </c>
      <c r="F52" s="309" t="s">
        <v>360</v>
      </c>
      <c r="G52" s="296"/>
      <c r="H52" s="266">
        <v>0</v>
      </c>
      <c r="I52" s="260" t="s">
        <v>48</v>
      </c>
      <c r="J52" s="299"/>
      <c r="K52" s="256"/>
      <c r="L52" s="444"/>
      <c r="M52" s="446"/>
      <c r="N52" s="446"/>
      <c r="O52" s="446"/>
      <c r="P52" s="446"/>
      <c r="Q52" s="446"/>
      <c r="R52" s="446"/>
      <c r="S52" s="446"/>
      <c r="T52" s="446"/>
      <c r="U52" s="446"/>
      <c r="V52" s="446"/>
    </row>
    <row r="53" spans="1:22" s="253" customFormat="1" ht="12.95" customHeight="1" thickBot="1" x14ac:dyDescent="0.2">
      <c r="A53" s="303" t="s">
        <v>352</v>
      </c>
      <c r="B53" s="277" t="s">
        <v>300</v>
      </c>
      <c r="C53" s="301"/>
      <c r="D53" s="266">
        <v>0</v>
      </c>
      <c r="E53" s="299" t="s">
        <v>48</v>
      </c>
      <c r="F53" s="309" t="s">
        <v>361</v>
      </c>
      <c r="G53" s="296"/>
      <c r="H53" s="266">
        <v>0</v>
      </c>
      <c r="I53" s="260" t="s">
        <v>48</v>
      </c>
      <c r="J53" s="299"/>
      <c r="K53" s="256"/>
      <c r="L53" s="444" t="s">
        <v>397</v>
      </c>
      <c r="M53" s="446"/>
      <c r="N53" s="446"/>
      <c r="O53" s="446"/>
      <c r="P53" s="446"/>
      <c r="Q53" s="446"/>
      <c r="R53" s="446"/>
      <c r="S53" s="446"/>
      <c r="T53" s="446"/>
      <c r="U53" s="446"/>
      <c r="V53" s="446"/>
    </row>
    <row r="54" spans="1:22" s="253" customFormat="1" ht="12.95" customHeight="1" thickBot="1" x14ac:dyDescent="0.2">
      <c r="A54" s="303" t="s">
        <v>353</v>
      </c>
      <c r="B54" s="332" t="s">
        <v>301</v>
      </c>
      <c r="C54" s="333"/>
      <c r="D54" s="266">
        <v>0</v>
      </c>
      <c r="E54" s="299" t="s">
        <v>48</v>
      </c>
      <c r="F54" s="309" t="s">
        <v>362</v>
      </c>
      <c r="G54" s="296"/>
      <c r="H54" s="266">
        <v>0</v>
      </c>
      <c r="I54" s="260" t="s">
        <v>48</v>
      </c>
      <c r="J54" s="299"/>
      <c r="K54" s="256"/>
      <c r="L54" s="444"/>
      <c r="M54" s="446"/>
      <c r="N54" s="446"/>
      <c r="O54" s="446"/>
      <c r="P54" s="446"/>
      <c r="Q54" s="446"/>
      <c r="R54" s="446"/>
      <c r="S54" s="446"/>
      <c r="T54" s="446"/>
      <c r="U54" s="446"/>
      <c r="V54" s="446"/>
    </row>
    <row r="55" spans="1:22" s="253" customFormat="1" ht="12.95" customHeight="1" thickBot="1" x14ac:dyDescent="0.2">
      <c r="A55" s="310" t="s">
        <v>354</v>
      </c>
      <c r="B55" s="334" t="s">
        <v>302</v>
      </c>
      <c r="C55" s="311"/>
      <c r="D55" s="266">
        <v>0</v>
      </c>
      <c r="E55" s="312" t="s">
        <v>48</v>
      </c>
      <c r="F55" s="335" t="s">
        <v>363</v>
      </c>
      <c r="G55" s="328"/>
      <c r="H55" s="266">
        <v>0</v>
      </c>
      <c r="I55" s="284" t="s">
        <v>48</v>
      </c>
      <c r="J55" s="299"/>
      <c r="K55" s="256"/>
      <c r="L55" s="444"/>
      <c r="M55" s="446"/>
      <c r="N55" s="446"/>
      <c r="O55" s="446"/>
      <c r="P55" s="446"/>
      <c r="Q55" s="446"/>
      <c r="R55" s="446"/>
      <c r="S55" s="446"/>
      <c r="T55" s="446"/>
      <c r="U55" s="446"/>
      <c r="V55" s="446"/>
    </row>
    <row r="56" spans="1:22" ht="6.6" customHeight="1" thickTop="1" x14ac:dyDescent="0.15">
      <c r="C56" s="336"/>
      <c r="D56" s="337"/>
      <c r="E56" s="338"/>
      <c r="G56" s="336"/>
      <c r="H56" s="339"/>
      <c r="I56" s="339"/>
      <c r="J56" s="338"/>
      <c r="K56" s="233"/>
      <c r="L56" s="189"/>
      <c r="M56" s="189"/>
      <c r="N56" s="189"/>
      <c r="O56" s="189"/>
      <c r="P56" s="189"/>
      <c r="Q56" s="189"/>
      <c r="R56" s="189"/>
      <c r="S56" s="189"/>
      <c r="T56" s="189"/>
      <c r="U56" s="189"/>
      <c r="V56" s="189"/>
    </row>
    <row r="57" spans="1:22" ht="12.75" hidden="1" customHeight="1" x14ac:dyDescent="0.15">
      <c r="B57" s="232" t="s">
        <v>293</v>
      </c>
      <c r="K57" s="233"/>
      <c r="L57" s="189"/>
      <c r="M57" s="189"/>
      <c r="N57" s="189"/>
      <c r="O57" s="189"/>
      <c r="P57" s="189"/>
      <c r="Q57" s="189"/>
      <c r="R57" s="189"/>
      <c r="S57" s="189"/>
      <c r="T57" s="189"/>
      <c r="U57" s="189"/>
      <c r="V57" s="189"/>
    </row>
    <row r="58" spans="1:22" ht="17.25" hidden="1" customHeight="1" thickBot="1" x14ac:dyDescent="0.4">
      <c r="B58" s="245" t="s">
        <v>38</v>
      </c>
      <c r="C58" s="245"/>
      <c r="D58" s="340" t="s">
        <v>368</v>
      </c>
      <c r="E58" s="245"/>
      <c r="H58" s="245" t="s">
        <v>430</v>
      </c>
      <c r="I58" s="245"/>
      <c r="K58" s="233"/>
      <c r="L58" s="189" t="s">
        <v>372</v>
      </c>
      <c r="M58" s="189"/>
      <c r="N58" s="189"/>
      <c r="O58" s="189"/>
      <c r="P58" s="189"/>
      <c r="Q58" s="189"/>
      <c r="R58" s="189"/>
      <c r="S58" s="189"/>
      <c r="T58" s="189"/>
      <c r="U58" s="189"/>
      <c r="V58" s="189"/>
    </row>
    <row r="59" spans="1:22" ht="23.25" hidden="1" customHeight="1" thickBot="1" x14ac:dyDescent="0.25">
      <c r="B59" s="191" t="s">
        <v>279</v>
      </c>
      <c r="C59" s="191"/>
      <c r="D59" s="341" t="s">
        <v>367</v>
      </c>
      <c r="E59" s="191"/>
      <c r="H59" s="245" t="s">
        <v>431</v>
      </c>
      <c r="I59" s="245"/>
      <c r="K59" s="233"/>
      <c r="L59" s="189"/>
      <c r="M59" s="189"/>
      <c r="N59" s="189"/>
      <c r="O59" s="189"/>
      <c r="P59" s="189"/>
      <c r="Q59" s="189"/>
      <c r="R59" s="189"/>
      <c r="S59" s="189"/>
      <c r="T59" s="189"/>
      <c r="U59" s="189"/>
      <c r="V59" s="189"/>
    </row>
    <row r="60" spans="1:22" ht="6.75" customHeight="1" x14ac:dyDescent="0.15">
      <c r="K60" s="233"/>
      <c r="L60" s="189"/>
      <c r="M60" s="189"/>
      <c r="N60" s="189"/>
      <c r="O60" s="189"/>
      <c r="P60" s="189"/>
      <c r="Q60" s="189"/>
      <c r="R60" s="189"/>
      <c r="S60" s="189"/>
      <c r="T60" s="189"/>
      <c r="U60" s="189"/>
      <c r="V60" s="189"/>
    </row>
    <row r="61" spans="1:22" x14ac:dyDescent="0.15">
      <c r="B61" s="232" t="s">
        <v>308</v>
      </c>
      <c r="K61" s="233"/>
      <c r="L61" s="189" t="s">
        <v>617</v>
      </c>
      <c r="M61" s="189"/>
      <c r="N61" s="189"/>
      <c r="O61" s="189"/>
      <c r="P61" s="189"/>
      <c r="Q61" s="189"/>
      <c r="R61" s="189"/>
      <c r="S61" s="189"/>
      <c r="T61" s="189"/>
      <c r="U61" s="189"/>
      <c r="V61" s="189"/>
    </row>
    <row r="62" spans="1:22" ht="13.5" customHeight="1" x14ac:dyDescent="0.15">
      <c r="B62" s="342" t="s">
        <v>392</v>
      </c>
      <c r="K62" s="233"/>
      <c r="L62" s="444" t="s">
        <v>628</v>
      </c>
      <c r="M62" s="445"/>
      <c r="N62" s="445"/>
      <c r="O62" s="445"/>
      <c r="P62" s="445"/>
      <c r="Q62" s="445"/>
      <c r="R62" s="445"/>
      <c r="S62" s="445"/>
      <c r="T62" s="445"/>
      <c r="U62" s="445"/>
      <c r="V62" s="445"/>
    </row>
    <row r="63" spans="1:22" ht="13.5" customHeight="1" x14ac:dyDescent="0.15">
      <c r="B63" s="343" t="s">
        <v>309</v>
      </c>
      <c r="K63" s="233"/>
      <c r="L63" s="444"/>
      <c r="M63" s="445"/>
      <c r="N63" s="445"/>
      <c r="O63" s="445"/>
      <c r="P63" s="445"/>
      <c r="Q63" s="445"/>
      <c r="R63" s="445"/>
      <c r="S63" s="445"/>
      <c r="T63" s="445"/>
      <c r="U63" s="445"/>
      <c r="V63" s="445"/>
    </row>
    <row r="64" spans="1:22" x14ac:dyDescent="0.15">
      <c r="B64" s="343" t="s">
        <v>412</v>
      </c>
      <c r="K64" s="233"/>
      <c r="L64" s="444"/>
      <c r="M64" s="445"/>
      <c r="N64" s="445"/>
      <c r="O64" s="445"/>
      <c r="P64" s="445"/>
      <c r="Q64" s="445"/>
      <c r="R64" s="445"/>
      <c r="S64" s="445"/>
      <c r="T64" s="445"/>
      <c r="U64" s="445"/>
      <c r="V64" s="445"/>
    </row>
    <row r="65" spans="1:22" ht="13.5" customHeight="1" x14ac:dyDescent="0.15">
      <c r="B65" s="343" t="s">
        <v>391</v>
      </c>
      <c r="K65" s="233"/>
      <c r="L65" s="444"/>
      <c r="M65" s="445"/>
      <c r="N65" s="445"/>
      <c r="O65" s="445"/>
      <c r="P65" s="445"/>
      <c r="Q65" s="445"/>
      <c r="R65" s="445"/>
      <c r="S65" s="445"/>
      <c r="T65" s="445"/>
      <c r="U65" s="445"/>
      <c r="V65" s="445"/>
    </row>
    <row r="66" spans="1:22" x14ac:dyDescent="0.15">
      <c r="B66" s="344" t="s">
        <v>413</v>
      </c>
      <c r="C66" s="345"/>
      <c r="D66" s="345"/>
      <c r="E66" s="345"/>
      <c r="F66" s="345"/>
      <c r="G66" s="345"/>
      <c r="H66" s="345"/>
      <c r="K66" s="233"/>
      <c r="L66" s="444" t="s">
        <v>627</v>
      </c>
      <c r="M66" s="445"/>
      <c r="N66" s="445"/>
      <c r="O66" s="445"/>
      <c r="P66" s="445"/>
      <c r="Q66" s="445"/>
      <c r="R66" s="445"/>
      <c r="S66" s="445"/>
      <c r="T66" s="445"/>
      <c r="U66" s="445"/>
      <c r="V66" s="445"/>
    </row>
    <row r="67" spans="1:22" x14ac:dyDescent="0.15">
      <c r="A67" s="215"/>
      <c r="B67" s="346" t="s">
        <v>303</v>
      </c>
      <c r="C67" s="215"/>
      <c r="D67" s="215"/>
      <c r="E67" s="215"/>
      <c r="F67" s="215"/>
      <c r="G67" s="215"/>
      <c r="H67" s="215"/>
      <c r="I67" s="215"/>
      <c r="J67" s="215"/>
      <c r="K67" s="233"/>
      <c r="L67" s="444"/>
      <c r="M67" s="445"/>
      <c r="N67" s="445"/>
      <c r="O67" s="445"/>
      <c r="P67" s="445"/>
      <c r="Q67" s="445"/>
      <c r="R67" s="445"/>
      <c r="S67" s="445"/>
      <c r="T67" s="445"/>
      <c r="U67" s="445"/>
      <c r="V67" s="445"/>
    </row>
    <row r="68" spans="1:22" ht="10.5" customHeight="1" x14ac:dyDescent="0.15">
      <c r="A68" s="347"/>
      <c r="B68" s="200" t="s">
        <v>414</v>
      </c>
      <c r="C68" s="347"/>
      <c r="D68" s="347"/>
      <c r="E68" s="347"/>
      <c r="F68" s="347"/>
      <c r="G68" s="347"/>
      <c r="H68" s="347"/>
      <c r="I68" s="347"/>
      <c r="J68" s="347"/>
      <c r="K68" s="347"/>
      <c r="L68" s="444"/>
      <c r="M68" s="445"/>
      <c r="N68" s="445"/>
      <c r="O68" s="445"/>
      <c r="P68" s="445"/>
      <c r="Q68" s="445"/>
      <c r="R68" s="445"/>
      <c r="S68" s="445"/>
      <c r="T68" s="445"/>
      <c r="U68" s="445"/>
      <c r="V68" s="445"/>
    </row>
    <row r="69" spans="1:22" ht="10.5" customHeight="1" x14ac:dyDescent="0.15">
      <c r="B69" s="232" t="s">
        <v>299</v>
      </c>
      <c r="L69" s="444"/>
      <c r="M69" s="445"/>
      <c r="N69" s="445"/>
      <c r="O69" s="445"/>
      <c r="P69" s="445"/>
      <c r="Q69" s="445"/>
      <c r="R69" s="445"/>
      <c r="S69" s="445"/>
      <c r="T69" s="445"/>
      <c r="U69" s="445"/>
      <c r="V69" s="445"/>
    </row>
    <row r="70" spans="1:22" x14ac:dyDescent="0.15">
      <c r="A70" s="348"/>
      <c r="B70" s="349" t="s">
        <v>393</v>
      </c>
      <c r="C70" s="350"/>
      <c r="D70" s="351">
        <v>0</v>
      </c>
      <c r="E70" s="352"/>
      <c r="F70" s="441"/>
      <c r="G70" s="442"/>
      <c r="H70" s="442"/>
      <c r="I70" s="443"/>
      <c r="K70" s="233"/>
      <c r="L70" s="444" t="s">
        <v>629</v>
      </c>
      <c r="M70" s="445"/>
      <c r="N70" s="445"/>
      <c r="O70" s="445"/>
      <c r="P70" s="445"/>
      <c r="Q70" s="445"/>
      <c r="R70" s="445"/>
      <c r="S70" s="445"/>
      <c r="T70" s="445"/>
      <c r="U70" s="445"/>
      <c r="V70" s="445"/>
    </row>
    <row r="71" spans="1:22" ht="10.5" customHeight="1" x14ac:dyDescent="0.15">
      <c r="A71" s="353"/>
      <c r="B71" s="354" t="s">
        <v>394</v>
      </c>
      <c r="C71" s="355"/>
      <c r="D71" s="356">
        <v>0</v>
      </c>
      <c r="E71" s="357"/>
      <c r="F71" s="358"/>
      <c r="G71" s="358"/>
      <c r="H71" s="356">
        <v>0</v>
      </c>
      <c r="I71" s="359"/>
      <c r="J71" s="215"/>
      <c r="K71" s="233"/>
      <c r="L71" s="444"/>
      <c r="M71" s="445"/>
      <c r="N71" s="445"/>
      <c r="O71" s="445"/>
      <c r="P71" s="445"/>
      <c r="Q71" s="445"/>
      <c r="R71" s="445"/>
      <c r="S71" s="445"/>
      <c r="T71" s="445"/>
      <c r="U71" s="445"/>
      <c r="V71" s="445"/>
    </row>
    <row r="72" spans="1:22" ht="10.5" customHeight="1" x14ac:dyDescent="0.15">
      <c r="B72" s="360" t="s">
        <v>395</v>
      </c>
      <c r="C72" s="361"/>
      <c r="D72" s="362">
        <v>0</v>
      </c>
      <c r="E72" s="363"/>
      <c r="F72" s="364"/>
      <c r="G72" s="364"/>
      <c r="H72" s="362">
        <v>0</v>
      </c>
      <c r="I72" s="365"/>
      <c r="J72" s="215"/>
      <c r="K72" s="233"/>
      <c r="L72" s="342" t="s">
        <v>421</v>
      </c>
      <c r="M72" s="189"/>
      <c r="N72" s="189"/>
      <c r="O72" s="189"/>
      <c r="P72" s="189"/>
      <c r="Q72" s="189"/>
      <c r="R72" s="189"/>
      <c r="S72" s="189"/>
      <c r="T72" s="189"/>
      <c r="U72" s="189"/>
      <c r="V72" s="189"/>
    </row>
    <row r="73" spans="1:22" ht="10.5" customHeight="1" x14ac:dyDescent="0.15">
      <c r="B73" s="366" t="s">
        <v>396</v>
      </c>
      <c r="C73" s="367"/>
      <c r="D73" s="368">
        <v>0</v>
      </c>
      <c r="E73" s="369"/>
      <c r="F73" s="370"/>
      <c r="G73" s="370"/>
      <c r="H73" s="368">
        <v>0</v>
      </c>
      <c r="I73" s="371"/>
      <c r="K73" s="372" t="s">
        <v>503</v>
      </c>
      <c r="L73" s="343" t="s">
        <v>432</v>
      </c>
      <c r="M73" s="189"/>
      <c r="N73" s="189"/>
      <c r="O73" s="189"/>
      <c r="P73" s="189"/>
      <c r="Q73" s="189"/>
      <c r="R73" s="189"/>
      <c r="S73" s="189"/>
      <c r="T73" s="189"/>
      <c r="U73" s="189"/>
      <c r="V73" s="189"/>
    </row>
    <row r="74" spans="1:22" ht="10.5" customHeight="1" x14ac:dyDescent="0.15"/>
  </sheetData>
  <protectedRanges>
    <protectedRange sqref="H8" name="範囲1"/>
    <protectedRange sqref="D19" name="範囲1_1"/>
    <protectedRange sqref="D31" name="範囲1_2"/>
    <protectedRange sqref="H31" name="範囲1_3"/>
  </protectedRanges>
  <mergeCells count="21">
    <mergeCell ref="A1:I1"/>
    <mergeCell ref="E8:G8"/>
    <mergeCell ref="L7:V8"/>
    <mergeCell ref="B5:I6"/>
    <mergeCell ref="E12:G12"/>
    <mergeCell ref="L1:V1"/>
    <mergeCell ref="L9:V11"/>
    <mergeCell ref="L4:V6"/>
    <mergeCell ref="L12:V14"/>
    <mergeCell ref="E10:G10"/>
    <mergeCell ref="F70:I70"/>
    <mergeCell ref="L15:V18"/>
    <mergeCell ref="L32:V34"/>
    <mergeCell ref="L38:V45"/>
    <mergeCell ref="L53:V55"/>
    <mergeCell ref="L24:V27"/>
    <mergeCell ref="L62:V65"/>
    <mergeCell ref="L66:V69"/>
    <mergeCell ref="L70:V71"/>
    <mergeCell ref="L50:V52"/>
    <mergeCell ref="L46:V49"/>
  </mergeCells>
  <phoneticPr fontId="2"/>
  <conditionalFormatting sqref="B36:E36">
    <cfRule type="expression" dxfId="19" priority="10">
      <formula>$D$32="はい"</formula>
    </cfRule>
  </conditionalFormatting>
  <conditionalFormatting sqref="H36">
    <cfRule type="expression" dxfId="18" priority="4">
      <formula>$D$32="はい"</formula>
    </cfRule>
  </conditionalFormatting>
  <conditionalFormatting sqref="G47:I55">
    <cfRule type="expression" dxfId="17" priority="9">
      <formula>$D$32="いいえ"</formula>
    </cfRule>
  </conditionalFormatting>
  <conditionalFormatting sqref="H71:I73">
    <cfRule type="expression" dxfId="16" priority="8">
      <formula>OR($D$32="いいえ",$D$33="いいえ")</formula>
    </cfRule>
  </conditionalFormatting>
  <conditionalFormatting sqref="B24:E27">
    <cfRule type="expression" dxfId="15" priority="7">
      <formula>$D$23="いいえ"</formula>
    </cfRule>
  </conditionalFormatting>
  <conditionalFormatting sqref="B22:D22">
    <cfRule type="expression" dxfId="14" priority="6">
      <formula>$D$21&lt;&gt;"特別の障がい者である"</formula>
    </cfRule>
  </conditionalFormatting>
  <conditionalFormatting sqref="B33:E34">
    <cfRule type="expression" dxfId="13" priority="5">
      <formula>$D$32="いいえ"</formula>
    </cfRule>
  </conditionalFormatting>
  <conditionalFormatting sqref="G38:I44">
    <cfRule type="expression" dxfId="12" priority="3">
      <formula>$D$32="いいえ"</formula>
    </cfRule>
  </conditionalFormatting>
  <conditionalFormatting sqref="G30:I30 G32:I36 G31 I31">
    <cfRule type="expression" dxfId="11" priority="2">
      <formula>$D$32="いいえ"</formula>
    </cfRule>
  </conditionalFormatting>
  <conditionalFormatting sqref="H31">
    <cfRule type="expression" dxfId="10" priority="1">
      <formula>$D$32="いいえ"</formula>
    </cfRule>
  </conditionalFormatting>
  <dataValidations count="5">
    <dataValidation type="list" allowBlank="1" showInputMessage="1" showErrorMessage="1" sqref="H35" xr:uid="{00000000-0002-0000-0100-000000000000}">
      <formula1>$F$12:$F$13</formula1>
    </dataValidation>
    <dataValidation type="date" allowBlank="1" showInputMessage="1" showErrorMessage="1" sqref="H8" xr:uid="{00000000-0002-0000-0100-000001000000}">
      <formula1>1</formula1>
      <formula2>401404</formula2>
    </dataValidation>
    <dataValidation type="list" allowBlank="1" showInputMessage="1" showErrorMessage="1" sqref="D22:D23" xr:uid="{00000000-0002-0000-0100-000002000000}">
      <formula1>$F$3:$F$4</formula1>
    </dataValidation>
    <dataValidation type="whole" allowBlank="1" showInputMessage="1" showErrorMessage="1" sqref="D10" xr:uid="{00000000-0002-0000-0100-000003000000}">
      <formula1>2000</formula1>
      <formula2>9999</formula2>
    </dataValidation>
    <dataValidation type="date" allowBlank="1" showInputMessage="1" showErrorMessage="1" sqref="D19 D31 H31" xr:uid="{00000000-0002-0000-0100-000004000000}">
      <formula1>1</formula1>
      <formula2>73051</formula2>
    </dataValidation>
  </dataValidations>
  <pageMargins left="0.43307086614173229" right="0.43307086614173229" top="0.35433070866141736" bottom="0.35433070866141736" header="0.11811023622047245" footer="0.11811023622047245"/>
  <pageSetup paperSize="9" scale="68" orientation="landscape" r:id="rId1"/>
  <drawing r:id="rId2"/>
  <extLst>
    <ext xmlns:x14="http://schemas.microsoft.com/office/spreadsheetml/2009/9/main" uri="{CCE6A557-97BC-4b89-ADB6-D9C93CAAB3DF}">
      <x14:dataValidations xmlns:xm="http://schemas.microsoft.com/office/excel/2006/main" count="7">
        <x14:dataValidation type="list" allowBlank="1" showInputMessage="1" showErrorMessage="1" xr:uid="{00000000-0002-0000-0100-000005000000}">
          <x14:formula1>
            <xm:f>計算シート!$F$5:$F$7</xm:f>
          </x14:formula1>
          <xm:sqref>D21</xm:sqref>
        </x14:dataValidation>
        <x14:dataValidation type="list" allowBlank="1" showInputMessage="1" showErrorMessage="1" xr:uid="{00000000-0002-0000-0100-000006000000}">
          <x14:formula1>
            <xm:f>計算シート!$F$11:$F$13</xm:f>
          </x14:formula1>
          <xm:sqref>D20</xm:sqref>
        </x14:dataValidation>
        <x14:dataValidation type="list" allowBlank="1" showInputMessage="1" showErrorMessage="1" xr:uid="{00000000-0002-0000-0100-000007000000}">
          <x14:formula1>
            <xm:f>計算シート!$F$8:$F$10</xm:f>
          </x14:formula1>
          <xm:sqref>D36</xm:sqref>
        </x14:dataValidation>
        <x14:dataValidation type="list" allowBlank="1" showInputMessage="1" showErrorMessage="1" xr:uid="{00000000-0002-0000-0100-000008000000}">
          <x14:formula1>
            <xm:f>前年レート!$N$12:$N$74</xm:f>
          </x14:formula1>
          <xm:sqref>D39 D43 H39 D41 H41 H43 D24 D26</xm:sqref>
        </x14:dataValidation>
        <x14:dataValidation type="list" allowBlank="1" showInputMessage="1" showErrorMessage="1" xr:uid="{00000000-0002-0000-0100-000009000000}">
          <x14:formula1>
            <xm:f>計算シート!$F$5:$F$6</xm:f>
          </x14:formula1>
          <xm:sqref>D35</xm:sqref>
        </x14:dataValidation>
        <x14:dataValidation type="list" allowBlank="1" showInputMessage="1" showErrorMessage="1" xr:uid="{00000000-0002-0000-0100-00000A000000}">
          <x14:formula1>
            <xm:f>計算シート!$F$3:$F$4</xm:f>
          </x14:formula1>
          <xm:sqref>D32:D34</xm:sqref>
        </x14:dataValidation>
        <x14:dataValidation type="list" allowBlank="1" showInputMessage="1" showErrorMessage="1" xr:uid="{00000000-0002-0000-0100-00000B000000}">
          <x14:formula1>
            <xm:f>計算シート!$F$15:$F$19</xm:f>
          </x14:formula1>
          <xm:sqref>H10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V76"/>
  <sheetViews>
    <sheetView view="pageBreakPreview" zoomScaleNormal="100" zoomScaleSheetLayoutView="100" workbookViewId="0">
      <selection activeCell="L4" sqref="L4:V6"/>
    </sheetView>
  </sheetViews>
  <sheetFormatPr defaultRowHeight="13.5" x14ac:dyDescent="0.15"/>
  <cols>
    <col min="1" max="1" width="3.125" customWidth="1"/>
    <col min="2" max="2" width="34.625" customWidth="1"/>
    <col min="3" max="3" width="0.625" customWidth="1"/>
    <col min="4" max="4" width="16.625" customWidth="1"/>
    <col min="5" max="5" width="4.75" bestFit="1" customWidth="1"/>
    <col min="6" max="6" width="4.125" customWidth="1"/>
    <col min="7" max="7" width="2.5" customWidth="1"/>
    <col min="8" max="8" width="16.625" customWidth="1"/>
    <col min="9" max="9" width="4.75" bestFit="1" customWidth="1"/>
    <col min="10" max="10" width="0.625" customWidth="1"/>
    <col min="11" max="11" width="4.875" customWidth="1"/>
    <col min="22" max="22" width="4.25" customWidth="1"/>
  </cols>
  <sheetData>
    <row r="1" spans="1:22" x14ac:dyDescent="0.15">
      <c r="A1" s="429" t="s">
        <v>502</v>
      </c>
      <c r="B1" s="429"/>
      <c r="C1" s="429"/>
      <c r="D1" s="429"/>
      <c r="E1" s="429"/>
      <c r="F1" s="429"/>
      <c r="G1" s="429"/>
      <c r="H1" s="429"/>
      <c r="I1" s="429"/>
      <c r="K1" s="186"/>
      <c r="L1" s="429" t="s">
        <v>364</v>
      </c>
      <c r="M1" s="429"/>
      <c r="N1" s="429"/>
      <c r="O1" s="429"/>
      <c r="P1" s="429"/>
      <c r="Q1" s="429"/>
      <c r="R1" s="429"/>
      <c r="S1" s="429"/>
      <c r="T1" s="429"/>
      <c r="U1" s="429"/>
      <c r="V1" s="429"/>
    </row>
    <row r="2" spans="1:22" ht="6" customHeight="1" x14ac:dyDescent="0.15">
      <c r="A2" s="228"/>
      <c r="B2" s="228"/>
      <c r="C2" s="228"/>
      <c r="D2" s="228"/>
      <c r="E2" s="228"/>
      <c r="F2" s="228"/>
      <c r="G2" s="228"/>
      <c r="H2" s="228"/>
      <c r="I2" s="228"/>
      <c r="K2" s="186"/>
    </row>
    <row r="3" spans="1:22" x14ac:dyDescent="0.15">
      <c r="A3" s="88" t="s">
        <v>298</v>
      </c>
      <c r="C3" s="228"/>
      <c r="D3" s="228"/>
      <c r="E3" s="228"/>
      <c r="F3" s="228"/>
      <c r="G3" s="228"/>
      <c r="H3" s="228"/>
      <c r="I3" s="228"/>
      <c r="K3" s="186"/>
      <c r="L3" s="185" t="s">
        <v>612</v>
      </c>
      <c r="M3" s="185"/>
      <c r="N3" s="185"/>
      <c r="O3" s="185"/>
      <c r="P3" s="185"/>
      <c r="Q3" s="185"/>
      <c r="R3" s="185"/>
      <c r="S3" s="185"/>
      <c r="T3" s="185"/>
      <c r="U3" s="185"/>
      <c r="V3" s="185"/>
    </row>
    <row r="4" spans="1:22" ht="15.75" customHeight="1" x14ac:dyDescent="0.15">
      <c r="A4" s="228"/>
      <c r="B4" s="88"/>
      <c r="C4" s="228"/>
      <c r="D4" s="228"/>
      <c r="E4" s="228"/>
      <c r="F4" s="228"/>
      <c r="G4" s="228"/>
      <c r="H4" s="228"/>
      <c r="I4" s="228"/>
      <c r="K4" s="186"/>
      <c r="L4" s="444" t="s">
        <v>619</v>
      </c>
      <c r="M4" s="446"/>
      <c r="N4" s="446"/>
      <c r="O4" s="446"/>
      <c r="P4" s="446"/>
      <c r="Q4" s="446"/>
      <c r="R4" s="446"/>
      <c r="S4" s="446"/>
      <c r="T4" s="446"/>
      <c r="U4" s="446"/>
      <c r="V4" s="446"/>
    </row>
    <row r="5" spans="1:22" x14ac:dyDescent="0.15">
      <c r="A5" s="228"/>
      <c r="B5" s="430" t="s">
        <v>433</v>
      </c>
      <c r="C5" s="430"/>
      <c r="D5" s="430"/>
      <c r="E5" s="430"/>
      <c r="F5" s="430"/>
      <c r="G5" s="430"/>
      <c r="H5" s="430"/>
      <c r="I5" s="430"/>
      <c r="K5" s="186"/>
      <c r="L5" s="444"/>
      <c r="M5" s="446"/>
      <c r="N5" s="446"/>
      <c r="O5" s="446"/>
      <c r="P5" s="446"/>
      <c r="Q5" s="446"/>
      <c r="R5" s="446"/>
      <c r="S5" s="446"/>
      <c r="T5" s="446"/>
      <c r="U5" s="446"/>
      <c r="V5" s="446"/>
    </row>
    <row r="6" spans="1:22" x14ac:dyDescent="0.15">
      <c r="A6" s="228"/>
      <c r="B6" s="430"/>
      <c r="C6" s="430"/>
      <c r="D6" s="430"/>
      <c r="E6" s="430"/>
      <c r="F6" s="430"/>
      <c r="G6" s="430"/>
      <c r="H6" s="430"/>
      <c r="I6" s="430"/>
      <c r="K6" s="186"/>
      <c r="L6" s="444"/>
      <c r="M6" s="446"/>
      <c r="N6" s="446"/>
      <c r="O6" s="446"/>
      <c r="P6" s="446"/>
      <c r="Q6" s="446"/>
      <c r="R6" s="446"/>
      <c r="S6" s="446"/>
      <c r="T6" s="446"/>
      <c r="U6" s="446"/>
      <c r="V6" s="446"/>
    </row>
    <row r="7" spans="1:22" x14ac:dyDescent="0.15">
      <c r="A7" s="228"/>
      <c r="B7" s="229"/>
      <c r="C7" s="229"/>
      <c r="D7" s="229"/>
      <c r="E7" s="229"/>
      <c r="F7" s="229"/>
      <c r="G7" s="229"/>
      <c r="H7" s="229"/>
      <c r="I7" s="229"/>
      <c r="K7" s="186"/>
      <c r="L7" s="444" t="s">
        <v>398</v>
      </c>
      <c r="M7" s="446"/>
      <c r="N7" s="446"/>
      <c r="O7" s="446"/>
      <c r="P7" s="446"/>
      <c r="Q7" s="446"/>
      <c r="R7" s="446"/>
      <c r="S7" s="446"/>
      <c r="T7" s="446"/>
      <c r="U7" s="446"/>
      <c r="V7" s="446"/>
    </row>
    <row r="8" spans="1:22" ht="14.25" thickBot="1" x14ac:dyDescent="0.2">
      <c r="A8" s="228"/>
      <c r="B8" s="229"/>
      <c r="C8" s="229"/>
      <c r="D8" s="229"/>
      <c r="E8" s="437" t="s">
        <v>389</v>
      </c>
      <c r="F8" s="437"/>
      <c r="G8" s="437"/>
      <c r="H8" s="202">
        <v>43647</v>
      </c>
      <c r="I8" s="229"/>
      <c r="K8" s="186"/>
      <c r="L8" s="444"/>
      <c r="M8" s="446"/>
      <c r="N8" s="446"/>
      <c r="O8" s="446"/>
      <c r="P8" s="446"/>
      <c r="Q8" s="446"/>
      <c r="R8" s="446"/>
      <c r="S8" s="446"/>
      <c r="T8" s="446"/>
      <c r="U8" s="446"/>
      <c r="V8" s="446"/>
    </row>
    <row r="9" spans="1:22" ht="13.5" customHeight="1" x14ac:dyDescent="0.15">
      <c r="A9" s="228"/>
      <c r="B9" s="228"/>
      <c r="C9" s="228"/>
      <c r="D9" s="228"/>
      <c r="E9" s="57"/>
      <c r="F9" s="57"/>
      <c r="G9" s="57"/>
      <c r="H9" s="205" t="s">
        <v>434</v>
      </c>
      <c r="I9" s="166"/>
      <c r="K9" s="186"/>
      <c r="L9" s="444" t="s">
        <v>618</v>
      </c>
      <c r="M9" s="446"/>
      <c r="N9" s="446"/>
      <c r="O9" s="446"/>
      <c r="P9" s="446"/>
      <c r="Q9" s="446"/>
      <c r="R9" s="446"/>
      <c r="S9" s="446"/>
      <c r="T9" s="446"/>
      <c r="U9" s="446"/>
      <c r="V9" s="446"/>
    </row>
    <row r="10" spans="1:22" ht="13.5" customHeight="1" thickBot="1" x14ac:dyDescent="0.2">
      <c r="A10" s="228"/>
      <c r="B10" s="216" t="s">
        <v>407</v>
      </c>
      <c r="C10" s="217"/>
      <c r="D10" s="218">
        <v>2020</v>
      </c>
      <c r="E10" s="439" t="s">
        <v>404</v>
      </c>
      <c r="F10" s="439"/>
      <c r="G10" s="439"/>
      <c r="H10" s="219" t="s">
        <v>400</v>
      </c>
      <c r="I10" s="166"/>
      <c r="K10" s="186"/>
      <c r="L10" s="444"/>
      <c r="M10" s="446"/>
      <c r="N10" s="446"/>
      <c r="O10" s="446"/>
      <c r="P10" s="446"/>
      <c r="Q10" s="446"/>
      <c r="R10" s="446"/>
      <c r="S10" s="446"/>
      <c r="T10" s="446"/>
      <c r="U10" s="446"/>
      <c r="V10" s="446"/>
    </row>
    <row r="11" spans="1:22" ht="14.25" thickBot="1" x14ac:dyDescent="0.2">
      <c r="A11" s="228"/>
      <c r="B11" s="230" t="s">
        <v>435</v>
      </c>
      <c r="C11" s="78"/>
      <c r="D11" s="224">
        <v>12345678</v>
      </c>
      <c r="E11" s="373" t="s">
        <v>436</v>
      </c>
      <c r="F11" s="374">
        <v>101</v>
      </c>
      <c r="G11" s="373" t="s">
        <v>436</v>
      </c>
      <c r="H11" s="375">
        <v>901234</v>
      </c>
      <c r="I11" s="166"/>
      <c r="K11" s="186"/>
      <c r="L11" s="444"/>
      <c r="M11" s="446"/>
      <c r="N11" s="446"/>
      <c r="O11" s="446"/>
      <c r="P11" s="446"/>
      <c r="Q11" s="446"/>
      <c r="R11" s="446"/>
      <c r="S11" s="446"/>
      <c r="T11" s="446"/>
      <c r="U11" s="446"/>
      <c r="V11" s="446"/>
    </row>
    <row r="12" spans="1:22" ht="14.25" thickBot="1" x14ac:dyDescent="0.2">
      <c r="B12" s="230" t="s">
        <v>437</v>
      </c>
      <c r="C12" s="78"/>
      <c r="D12" s="78" t="s">
        <v>438</v>
      </c>
      <c r="E12" s="454" t="s">
        <v>390</v>
      </c>
      <c r="F12" s="454"/>
      <c r="G12" s="454"/>
      <c r="H12" s="202">
        <v>37072</v>
      </c>
      <c r="K12" s="186"/>
      <c r="L12" s="444" t="s">
        <v>419</v>
      </c>
      <c r="M12" s="445"/>
      <c r="N12" s="445"/>
      <c r="O12" s="445"/>
      <c r="P12" s="445"/>
      <c r="Q12" s="445"/>
      <c r="R12" s="445"/>
      <c r="S12" s="445"/>
      <c r="T12" s="445"/>
      <c r="U12" s="445"/>
      <c r="V12" s="445"/>
    </row>
    <row r="13" spans="1:22" ht="14.25" thickBot="1" x14ac:dyDescent="0.2">
      <c r="B13" s="230" t="s">
        <v>276</v>
      </c>
      <c r="C13" s="89"/>
      <c r="D13" s="89" t="s">
        <v>439</v>
      </c>
      <c r="E13" s="57"/>
      <c r="F13" s="57"/>
      <c r="G13" s="57"/>
      <c r="H13" s="205" t="s">
        <v>440</v>
      </c>
      <c r="K13" s="186"/>
      <c r="L13" s="444"/>
      <c r="M13" s="445"/>
      <c r="N13" s="445"/>
      <c r="O13" s="445"/>
      <c r="P13" s="445"/>
      <c r="Q13" s="445"/>
      <c r="R13" s="445"/>
      <c r="S13" s="445"/>
      <c r="T13" s="445"/>
      <c r="U13" s="445"/>
      <c r="V13" s="445"/>
    </row>
    <row r="14" spans="1:22" ht="14.25" thickBot="1" x14ac:dyDescent="0.2">
      <c r="B14" s="230" t="s">
        <v>277</v>
      </c>
      <c r="C14" s="89"/>
      <c r="D14" s="191" t="s">
        <v>441</v>
      </c>
      <c r="E14" s="201"/>
      <c r="F14" s="201"/>
      <c r="G14" s="201"/>
      <c r="H14" s="201"/>
      <c r="K14" s="186"/>
      <c r="L14" s="444"/>
      <c r="M14" s="445"/>
      <c r="N14" s="445"/>
      <c r="O14" s="445"/>
      <c r="P14" s="445"/>
      <c r="Q14" s="445"/>
      <c r="R14" s="445"/>
      <c r="S14" s="445"/>
      <c r="T14" s="445"/>
      <c r="U14" s="445"/>
      <c r="V14" s="445"/>
    </row>
    <row r="15" spans="1:22" x14ac:dyDescent="0.15">
      <c r="B15" s="220" t="str">
        <f>"※ 以下、収入（所得）は【"&amp;IF(計算シート!C49=1,計算シート!C47,計算シート!C48)&amp;"年1月1日～12月31日】のものを入力してください。"</f>
        <v>※ 以下、収入（所得）は【2023年1月1日～12月31日】のものを入力してください。</v>
      </c>
      <c r="C15" s="57"/>
      <c r="D15" s="215"/>
      <c r="E15" s="201"/>
      <c r="F15" s="201"/>
      <c r="G15" s="201"/>
      <c r="H15" s="201"/>
      <c r="K15" s="186"/>
      <c r="L15" s="444" t="s">
        <v>365</v>
      </c>
      <c r="M15" s="445"/>
      <c r="N15" s="445"/>
      <c r="O15" s="445"/>
      <c r="P15" s="445"/>
      <c r="Q15" s="445"/>
      <c r="R15" s="445"/>
      <c r="S15" s="445"/>
      <c r="T15" s="445"/>
      <c r="U15" s="445"/>
      <c r="V15" s="445"/>
    </row>
    <row r="16" spans="1:22" x14ac:dyDescent="0.15">
      <c r="B16" s="220" t="str">
        <f>"    扶養等の情報は【"&amp;IF(計算シート!C49=1,計算シート!C47,計算シート!C48)&amp;"年12月31日】現在のものを入力してください。"</f>
        <v xml:space="preserve">    扶養等の情報は【2023年12月31日】現在のものを入力してください。</v>
      </c>
      <c r="C16" s="57"/>
      <c r="D16" s="215"/>
      <c r="E16" s="201"/>
      <c r="F16" s="201"/>
      <c r="G16" s="201"/>
      <c r="H16" s="201"/>
      <c r="K16" s="186"/>
      <c r="L16" s="444"/>
      <c r="M16" s="445"/>
      <c r="N16" s="445"/>
      <c r="O16" s="445"/>
      <c r="P16" s="445"/>
      <c r="Q16" s="445"/>
      <c r="R16" s="445"/>
      <c r="S16" s="445"/>
      <c r="T16" s="445"/>
      <c r="U16" s="445"/>
      <c r="V16" s="445"/>
    </row>
    <row r="17" spans="1:22" ht="7.5" customHeight="1" thickBot="1" x14ac:dyDescent="0.2">
      <c r="A17" s="81"/>
      <c r="B17" s="81"/>
      <c r="C17" s="81"/>
      <c r="D17" s="81"/>
      <c r="E17" s="81"/>
      <c r="K17" s="186"/>
      <c r="L17" s="444"/>
      <c r="M17" s="445"/>
      <c r="N17" s="445"/>
      <c r="O17" s="445"/>
      <c r="P17" s="445"/>
      <c r="Q17" s="445"/>
      <c r="R17" s="445"/>
      <c r="S17" s="445"/>
      <c r="T17" s="445"/>
      <c r="U17" s="445"/>
      <c r="V17" s="445"/>
    </row>
    <row r="18" spans="1:22" s="99" customFormat="1" ht="15.6" customHeight="1" thickTop="1" x14ac:dyDescent="0.15">
      <c r="A18" s="87" t="s">
        <v>442</v>
      </c>
      <c r="B18" s="97"/>
      <c r="C18" s="97"/>
      <c r="D18" s="97"/>
      <c r="E18" s="98"/>
      <c r="G18" s="84" t="s">
        <v>376</v>
      </c>
      <c r="H18" s="192"/>
      <c r="I18" s="98"/>
      <c r="K18" s="187"/>
      <c r="L18" s="444"/>
      <c r="M18" s="445"/>
      <c r="N18" s="445"/>
      <c r="O18" s="445"/>
      <c r="P18" s="445"/>
      <c r="Q18" s="445"/>
      <c r="R18" s="445"/>
      <c r="S18" s="445"/>
      <c r="T18" s="445"/>
      <c r="U18" s="445"/>
      <c r="V18" s="445"/>
    </row>
    <row r="19" spans="1:22" s="99" customFormat="1" ht="12.95" customHeight="1" thickBot="1" x14ac:dyDescent="0.2">
      <c r="A19" s="171" t="s">
        <v>443</v>
      </c>
      <c r="B19" s="149" t="s">
        <v>410</v>
      </c>
      <c r="C19" s="383"/>
      <c r="D19" s="380">
        <f>H12</f>
        <v>37072</v>
      </c>
      <c r="E19" s="103"/>
      <c r="G19" s="194" t="s">
        <v>377</v>
      </c>
      <c r="H19" s="76"/>
      <c r="I19" s="103"/>
      <c r="K19" s="187"/>
      <c r="L19" s="384" t="s">
        <v>613</v>
      </c>
      <c r="M19" s="210"/>
      <c r="N19" s="210"/>
      <c r="O19" s="210"/>
      <c r="P19" s="210"/>
      <c r="Q19" s="210"/>
      <c r="R19" s="210"/>
      <c r="S19" s="210"/>
      <c r="T19" s="210"/>
      <c r="U19" s="210"/>
      <c r="V19" s="210"/>
    </row>
    <row r="20" spans="1:22" s="99" customFormat="1" ht="12.95" customHeight="1" thickBot="1" x14ac:dyDescent="0.2">
      <c r="A20" s="172" t="s">
        <v>444</v>
      </c>
      <c r="B20" s="102" t="s">
        <v>294</v>
      </c>
      <c r="D20" s="58" t="s">
        <v>38</v>
      </c>
      <c r="E20" s="103"/>
      <c r="G20" s="194" t="s">
        <v>378</v>
      </c>
      <c r="H20" s="76"/>
      <c r="I20" s="103"/>
      <c r="K20" s="187"/>
      <c r="L20" s="288" t="s">
        <v>614</v>
      </c>
      <c r="M20" s="210"/>
      <c r="N20" s="210"/>
      <c r="O20" s="210"/>
      <c r="P20" s="210"/>
      <c r="Q20" s="210"/>
      <c r="R20" s="210"/>
      <c r="S20" s="210"/>
      <c r="T20" s="210"/>
      <c r="U20" s="210"/>
      <c r="V20" s="210"/>
    </row>
    <row r="21" spans="1:22" s="99" customFormat="1" ht="12.95" customHeight="1" thickBot="1" x14ac:dyDescent="0.2">
      <c r="A21" s="172" t="s">
        <v>445</v>
      </c>
      <c r="B21" s="99" t="s">
        <v>295</v>
      </c>
      <c r="C21" s="104"/>
      <c r="D21" s="91" t="s">
        <v>266</v>
      </c>
      <c r="E21" s="103"/>
      <c r="G21" s="194" t="s">
        <v>379</v>
      </c>
      <c r="H21" s="76"/>
      <c r="I21" s="103"/>
      <c r="K21" s="187"/>
      <c r="L21" s="384" t="s">
        <v>615</v>
      </c>
      <c r="M21" s="210"/>
      <c r="N21" s="210"/>
      <c r="O21" s="210"/>
      <c r="P21" s="210"/>
      <c r="Q21" s="210"/>
      <c r="R21" s="210"/>
      <c r="S21" s="210"/>
      <c r="T21" s="210"/>
      <c r="U21" s="210"/>
      <c r="V21" s="210"/>
    </row>
    <row r="22" spans="1:22" s="99" customFormat="1" ht="12.95" customHeight="1" thickBot="1" x14ac:dyDescent="0.2">
      <c r="A22" s="172" t="s">
        <v>446</v>
      </c>
      <c r="B22" s="105" t="s">
        <v>296</v>
      </c>
      <c r="C22" s="104"/>
      <c r="D22" s="74" t="s">
        <v>42</v>
      </c>
      <c r="E22" s="103"/>
      <c r="G22" s="195">
        <v>1</v>
      </c>
      <c r="H22" s="196" t="s">
        <v>380</v>
      </c>
      <c r="I22" s="198" t="s">
        <v>447</v>
      </c>
      <c r="K22" s="187"/>
      <c r="L22" s="384" t="s">
        <v>620</v>
      </c>
      <c r="M22" s="210"/>
      <c r="N22" s="210"/>
      <c r="O22" s="210"/>
      <c r="P22" s="210"/>
      <c r="Q22" s="210"/>
      <c r="R22" s="210"/>
      <c r="S22" s="210"/>
      <c r="T22" s="210"/>
      <c r="U22" s="210"/>
      <c r="V22" s="210"/>
    </row>
    <row r="23" spans="1:22" s="99" customFormat="1" ht="12.95" customHeight="1" thickBot="1" x14ac:dyDescent="0.2">
      <c r="A23" s="172" t="s">
        <v>448</v>
      </c>
      <c r="B23" s="106" t="s">
        <v>449</v>
      </c>
      <c r="C23" s="100"/>
      <c r="D23" s="58" t="s">
        <v>40</v>
      </c>
      <c r="E23" s="103"/>
      <c r="G23" s="195">
        <v>2</v>
      </c>
      <c r="H23" s="197" t="s">
        <v>450</v>
      </c>
      <c r="I23" s="198" t="s">
        <v>504</v>
      </c>
      <c r="K23" s="187"/>
      <c r="L23" s="384" t="s">
        <v>626</v>
      </c>
      <c r="M23" s="210"/>
      <c r="N23" s="210"/>
      <c r="O23" s="210"/>
      <c r="P23" s="210"/>
      <c r="Q23" s="210"/>
      <c r="R23" s="210"/>
      <c r="S23" s="210"/>
      <c r="T23" s="210"/>
      <c r="U23" s="210"/>
      <c r="V23" s="210"/>
    </row>
    <row r="24" spans="1:22" s="99" customFormat="1" ht="12.95" customHeight="1" thickBot="1" x14ac:dyDescent="0.2">
      <c r="A24" s="172" t="s">
        <v>451</v>
      </c>
      <c r="B24" s="60" t="s">
        <v>280</v>
      </c>
      <c r="C24" s="100"/>
      <c r="D24" s="74" t="s">
        <v>49</v>
      </c>
      <c r="E24" s="103"/>
      <c r="G24" s="195">
        <v>3</v>
      </c>
      <c r="H24" s="196" t="s">
        <v>452</v>
      </c>
      <c r="I24" s="198" t="s">
        <v>504</v>
      </c>
      <c r="K24" s="187"/>
      <c r="L24" s="444" t="s">
        <v>990</v>
      </c>
      <c r="M24" s="445"/>
      <c r="N24" s="445"/>
      <c r="O24" s="445"/>
      <c r="P24" s="445"/>
      <c r="Q24" s="445"/>
      <c r="R24" s="445"/>
      <c r="S24" s="445"/>
      <c r="T24" s="445"/>
      <c r="U24" s="445"/>
      <c r="V24" s="445"/>
    </row>
    <row r="25" spans="1:22" s="99" customFormat="1" ht="12.95" customHeight="1" thickBot="1" x14ac:dyDescent="0.2">
      <c r="A25" s="172" t="s">
        <v>453</v>
      </c>
      <c r="B25" s="99" t="s">
        <v>281</v>
      </c>
      <c r="D25" s="107">
        <v>0</v>
      </c>
      <c r="E25" s="101" t="s">
        <v>505</v>
      </c>
      <c r="G25" s="195">
        <v>4</v>
      </c>
      <c r="H25" s="196" t="s">
        <v>454</v>
      </c>
      <c r="I25" s="198" t="s">
        <v>506</v>
      </c>
      <c r="K25" s="187"/>
      <c r="L25" s="444"/>
      <c r="M25" s="445"/>
      <c r="N25" s="445"/>
      <c r="O25" s="445"/>
      <c r="P25" s="445"/>
      <c r="Q25" s="445"/>
      <c r="R25" s="445"/>
      <c r="S25" s="445"/>
      <c r="T25" s="445"/>
      <c r="U25" s="445"/>
      <c r="V25" s="445"/>
    </row>
    <row r="26" spans="1:22" s="99" customFormat="1" ht="12.95" customHeight="1" thickBot="1" x14ac:dyDescent="0.2">
      <c r="A26" s="172" t="s">
        <v>455</v>
      </c>
      <c r="B26" s="148" t="s">
        <v>306</v>
      </c>
      <c r="C26" s="100"/>
      <c r="D26" s="74" t="s">
        <v>49</v>
      </c>
      <c r="E26" s="103"/>
      <c r="G26" s="195">
        <v>5</v>
      </c>
      <c r="H26" s="196" t="s">
        <v>456</v>
      </c>
      <c r="I26" s="198" t="s">
        <v>504</v>
      </c>
      <c r="K26" s="187"/>
      <c r="L26" s="444"/>
      <c r="M26" s="445"/>
      <c r="N26" s="445"/>
      <c r="O26" s="445"/>
      <c r="P26" s="445"/>
      <c r="Q26" s="445"/>
      <c r="R26" s="445"/>
      <c r="S26" s="445"/>
      <c r="T26" s="445"/>
      <c r="U26" s="445"/>
      <c r="V26" s="445"/>
    </row>
    <row r="27" spans="1:22" s="99" customFormat="1" ht="12.95" customHeight="1" thickBot="1" x14ac:dyDescent="0.2">
      <c r="A27" s="173" t="s">
        <v>457</v>
      </c>
      <c r="B27" s="82" t="s">
        <v>307</v>
      </c>
      <c r="C27" s="108"/>
      <c r="D27" s="107">
        <v>0</v>
      </c>
      <c r="E27" s="109" t="s">
        <v>505</v>
      </c>
      <c r="G27" s="193"/>
      <c r="H27" s="118"/>
      <c r="I27" s="128"/>
      <c r="K27" s="187"/>
      <c r="L27" s="444"/>
      <c r="M27" s="445"/>
      <c r="N27" s="445"/>
      <c r="O27" s="445"/>
      <c r="P27" s="445"/>
      <c r="Q27" s="445"/>
      <c r="R27" s="445"/>
      <c r="S27" s="445"/>
      <c r="T27" s="445"/>
      <c r="U27" s="445"/>
      <c r="V27" s="445"/>
    </row>
    <row r="28" spans="1:22" s="99" customFormat="1" ht="3" customHeight="1" thickTop="1" x14ac:dyDescent="0.15">
      <c r="K28" s="187"/>
      <c r="L28" s="288"/>
      <c r="M28" s="387"/>
      <c r="N28" s="387"/>
      <c r="O28" s="387"/>
      <c r="P28" s="387"/>
      <c r="Q28" s="387"/>
      <c r="R28" s="387"/>
      <c r="S28" s="387"/>
      <c r="T28" s="387"/>
      <c r="U28" s="387"/>
      <c r="V28" s="387"/>
    </row>
    <row r="29" spans="1:22" s="99" customFormat="1" ht="14.1" customHeight="1" thickBot="1" x14ac:dyDescent="0.2">
      <c r="A29" s="79"/>
      <c r="B29" s="79"/>
      <c r="C29" s="80"/>
      <c r="D29" s="110" t="s">
        <v>38</v>
      </c>
      <c r="E29" s="111"/>
      <c r="F29" s="79"/>
      <c r="G29" s="80"/>
      <c r="H29" s="126" t="s">
        <v>507</v>
      </c>
      <c r="I29" s="112"/>
      <c r="J29" s="113"/>
      <c r="K29" s="187"/>
      <c r="L29" s="288"/>
      <c r="M29" s="288"/>
      <c r="N29" s="387"/>
      <c r="O29" s="387"/>
      <c r="P29" s="387"/>
      <c r="Q29" s="387"/>
      <c r="R29" s="387"/>
      <c r="S29" s="387"/>
      <c r="T29" s="387"/>
      <c r="U29" s="387"/>
      <c r="V29" s="387"/>
    </row>
    <row r="30" spans="1:22" s="99" customFormat="1" ht="15.6" customHeight="1" thickTop="1" thickBot="1" x14ac:dyDescent="0.2">
      <c r="A30" s="84" t="s">
        <v>282</v>
      </c>
      <c r="B30" s="76"/>
      <c r="C30" s="77"/>
      <c r="D30" s="76"/>
      <c r="E30" s="114"/>
      <c r="F30" s="76"/>
      <c r="G30" s="77"/>
      <c r="H30" s="127" t="s">
        <v>506</v>
      </c>
      <c r="I30" s="98"/>
      <c r="J30" s="115"/>
      <c r="K30" s="187"/>
      <c r="L30" s="288" t="s">
        <v>988</v>
      </c>
      <c r="M30" s="288"/>
      <c r="N30" s="387"/>
      <c r="O30" s="387"/>
      <c r="P30" s="387"/>
      <c r="Q30" s="387"/>
      <c r="R30" s="387"/>
      <c r="S30" s="387"/>
      <c r="T30" s="387"/>
      <c r="U30" s="387"/>
      <c r="V30" s="387"/>
    </row>
    <row r="31" spans="1:22" s="99" customFormat="1" ht="12.95" customHeight="1" thickBot="1" x14ac:dyDescent="0.2">
      <c r="A31" s="174" t="s">
        <v>458</v>
      </c>
      <c r="B31" s="149" t="s">
        <v>409</v>
      </c>
      <c r="C31" s="63"/>
      <c r="D31" s="221">
        <v>22037</v>
      </c>
      <c r="E31" s="115"/>
      <c r="F31" s="177" t="s">
        <v>459</v>
      </c>
      <c r="G31" s="77"/>
      <c r="H31" s="221">
        <v>22037</v>
      </c>
      <c r="I31" s="101"/>
      <c r="J31" s="115"/>
      <c r="K31" s="187"/>
      <c r="L31" s="288" t="s">
        <v>989</v>
      </c>
      <c r="M31" s="288"/>
      <c r="N31" s="387"/>
      <c r="O31" s="387"/>
      <c r="P31" s="387"/>
      <c r="Q31" s="387"/>
      <c r="R31" s="387"/>
      <c r="S31" s="387"/>
      <c r="T31" s="387"/>
      <c r="U31" s="387"/>
      <c r="V31" s="387"/>
    </row>
    <row r="32" spans="1:22" s="99" customFormat="1" ht="12.95" customHeight="1" thickBot="1" x14ac:dyDescent="0.2">
      <c r="A32" s="175" t="s">
        <v>460</v>
      </c>
      <c r="B32" s="60" t="s">
        <v>310</v>
      </c>
      <c r="C32" s="63"/>
      <c r="D32" s="58" t="s">
        <v>40</v>
      </c>
      <c r="E32" s="114"/>
      <c r="F32" s="178"/>
      <c r="G32" s="77"/>
      <c r="H32" s="116"/>
      <c r="I32" s="103"/>
      <c r="J32" s="115"/>
      <c r="K32" s="187"/>
      <c r="L32" s="444" t="s">
        <v>991</v>
      </c>
      <c r="M32" s="446"/>
      <c r="N32" s="446"/>
      <c r="O32" s="446"/>
      <c r="P32" s="446"/>
      <c r="Q32" s="446"/>
      <c r="R32" s="446"/>
      <c r="S32" s="446"/>
      <c r="T32" s="446"/>
      <c r="U32" s="446"/>
      <c r="V32" s="446"/>
    </row>
    <row r="33" spans="1:22" s="99" customFormat="1" ht="12.95" customHeight="1" thickBot="1" x14ac:dyDescent="0.2">
      <c r="A33" s="175" t="s">
        <v>461</v>
      </c>
      <c r="B33" s="60" t="s">
        <v>316</v>
      </c>
      <c r="C33" s="63"/>
      <c r="D33" s="58" t="s">
        <v>40</v>
      </c>
      <c r="E33" s="114"/>
      <c r="F33" s="178"/>
      <c r="G33" s="77"/>
      <c r="H33" s="116"/>
      <c r="I33" s="103"/>
      <c r="J33" s="115"/>
      <c r="K33" s="187"/>
      <c r="L33" s="444"/>
      <c r="M33" s="446"/>
      <c r="N33" s="446"/>
      <c r="O33" s="446"/>
      <c r="P33" s="446"/>
      <c r="Q33" s="446"/>
      <c r="R33" s="446"/>
      <c r="S33" s="446"/>
      <c r="T33" s="446"/>
      <c r="U33" s="446"/>
      <c r="V33" s="446"/>
    </row>
    <row r="34" spans="1:22" s="99" customFormat="1" ht="12.95" customHeight="1" thickBot="1" x14ac:dyDescent="0.2">
      <c r="A34" s="175" t="s">
        <v>462</v>
      </c>
      <c r="B34" s="62" t="s">
        <v>313</v>
      </c>
      <c r="C34" s="64"/>
      <c r="D34" s="58" t="s">
        <v>40</v>
      </c>
      <c r="E34" s="114"/>
      <c r="F34" s="178"/>
      <c r="G34" s="77"/>
      <c r="H34" s="76"/>
      <c r="I34" s="103"/>
      <c r="J34" s="115"/>
      <c r="K34" s="187"/>
      <c r="L34" s="444"/>
      <c r="M34" s="446"/>
      <c r="N34" s="446"/>
      <c r="O34" s="446"/>
      <c r="P34" s="446"/>
      <c r="Q34" s="446"/>
      <c r="R34" s="446"/>
      <c r="S34" s="446"/>
      <c r="T34" s="446"/>
      <c r="U34" s="446"/>
      <c r="V34" s="446"/>
    </row>
    <row r="35" spans="1:22" s="99" customFormat="1" ht="12.95" customHeight="1" thickBot="1" x14ac:dyDescent="0.2">
      <c r="A35" s="175" t="s">
        <v>463</v>
      </c>
      <c r="B35" s="60" t="s">
        <v>295</v>
      </c>
      <c r="C35" s="63"/>
      <c r="D35" s="59" t="s">
        <v>44</v>
      </c>
      <c r="E35" s="114"/>
      <c r="F35" s="179" t="s">
        <v>464</v>
      </c>
      <c r="G35" s="77"/>
      <c r="H35" s="59" t="s">
        <v>44</v>
      </c>
      <c r="I35" s="103"/>
      <c r="J35" s="115"/>
      <c r="K35" s="187"/>
      <c r="L35" s="288" t="s">
        <v>371</v>
      </c>
      <c r="M35" s="288"/>
      <c r="N35" s="288"/>
      <c r="O35" s="288"/>
      <c r="P35" s="288"/>
      <c r="Q35" s="288"/>
      <c r="R35" s="288"/>
      <c r="S35" s="288"/>
      <c r="T35" s="288"/>
      <c r="U35" s="288"/>
      <c r="V35" s="288"/>
    </row>
    <row r="36" spans="1:22" s="99" customFormat="1" ht="12.95" customHeight="1" thickBot="1" x14ac:dyDescent="0.2">
      <c r="A36" s="176" t="s">
        <v>465</v>
      </c>
      <c r="B36" s="82" t="s">
        <v>297</v>
      </c>
      <c r="C36" s="83"/>
      <c r="D36" s="59" t="s">
        <v>46</v>
      </c>
      <c r="E36" s="117"/>
      <c r="F36" s="118"/>
      <c r="G36" s="123"/>
      <c r="H36" s="129"/>
      <c r="I36" s="128"/>
      <c r="J36" s="115"/>
      <c r="K36" s="187"/>
      <c r="L36" s="288" t="s">
        <v>622</v>
      </c>
      <c r="M36" s="288"/>
      <c r="N36" s="288"/>
      <c r="O36" s="288"/>
      <c r="P36" s="288"/>
      <c r="Q36" s="288"/>
      <c r="R36" s="288"/>
      <c r="S36" s="288"/>
      <c r="T36" s="288"/>
      <c r="U36" s="288"/>
      <c r="V36" s="288"/>
    </row>
    <row r="37" spans="1:22" s="147" customFormat="1" ht="11.25" customHeight="1" thickTop="1" thickBot="1" x14ac:dyDescent="0.2">
      <c r="A37" s="141" t="s">
        <v>508</v>
      </c>
      <c r="B37" s="142"/>
      <c r="C37" s="143"/>
      <c r="D37" s="142"/>
      <c r="E37" s="144"/>
      <c r="F37" s="142"/>
      <c r="G37" s="143"/>
      <c r="H37" s="145"/>
      <c r="I37" s="142"/>
      <c r="J37" s="146"/>
      <c r="K37" s="188"/>
      <c r="L37" s="288"/>
      <c r="M37" s="288"/>
      <c r="N37" s="288"/>
      <c r="O37" s="288"/>
      <c r="P37" s="288"/>
      <c r="Q37" s="288"/>
      <c r="R37" s="288"/>
      <c r="S37" s="288"/>
      <c r="T37" s="288"/>
      <c r="U37" s="288"/>
      <c r="V37" s="288"/>
    </row>
    <row r="38" spans="1:22" s="99" customFormat="1" ht="15.6" customHeight="1" thickTop="1" thickBot="1" x14ac:dyDescent="0.2">
      <c r="A38" s="84" t="s">
        <v>283</v>
      </c>
      <c r="B38" s="76"/>
      <c r="C38" s="77"/>
      <c r="D38" s="76"/>
      <c r="E38" s="114"/>
      <c r="F38" s="76"/>
      <c r="G38" s="77"/>
      <c r="H38" s="127" t="s">
        <v>506</v>
      </c>
      <c r="I38" s="98"/>
      <c r="J38" s="115"/>
      <c r="K38" s="187"/>
      <c r="L38" s="444" t="s">
        <v>992</v>
      </c>
      <c r="M38" s="446"/>
      <c r="N38" s="446"/>
      <c r="O38" s="446"/>
      <c r="P38" s="446"/>
      <c r="Q38" s="446"/>
      <c r="R38" s="446"/>
      <c r="S38" s="446"/>
      <c r="T38" s="446"/>
      <c r="U38" s="446"/>
      <c r="V38" s="446"/>
    </row>
    <row r="39" spans="1:22" s="99" customFormat="1" ht="12.95" customHeight="1" thickBot="1" x14ac:dyDescent="0.2">
      <c r="A39" s="174" t="s">
        <v>466</v>
      </c>
      <c r="B39" s="60" t="s">
        <v>272</v>
      </c>
      <c r="C39" s="63"/>
      <c r="D39" s="74" t="s">
        <v>366</v>
      </c>
      <c r="E39" s="114"/>
      <c r="F39" s="177" t="s">
        <v>467</v>
      </c>
      <c r="G39" s="77"/>
      <c r="H39" s="74" t="s">
        <v>49</v>
      </c>
      <c r="I39" s="103"/>
      <c r="J39" s="115"/>
      <c r="K39" s="187"/>
      <c r="L39" s="444"/>
      <c r="M39" s="446"/>
      <c r="N39" s="446"/>
      <c r="O39" s="446"/>
      <c r="P39" s="446"/>
      <c r="Q39" s="446"/>
      <c r="R39" s="446"/>
      <c r="S39" s="446"/>
      <c r="T39" s="446"/>
      <c r="U39" s="446"/>
      <c r="V39" s="446"/>
    </row>
    <row r="40" spans="1:22" s="99" customFormat="1" ht="12.95" customHeight="1" thickBot="1" x14ac:dyDescent="0.2">
      <c r="A40" s="175" t="s">
        <v>468</v>
      </c>
      <c r="B40" s="60" t="s">
        <v>274</v>
      </c>
      <c r="C40" s="63"/>
      <c r="D40" s="107">
        <v>42000</v>
      </c>
      <c r="E40" s="115" t="s">
        <v>509</v>
      </c>
      <c r="F40" s="179" t="s">
        <v>469</v>
      </c>
      <c r="G40" s="77"/>
      <c r="H40" s="107">
        <v>2700000</v>
      </c>
      <c r="I40" s="101" t="s">
        <v>505</v>
      </c>
      <c r="J40" s="115"/>
      <c r="K40" s="187"/>
      <c r="L40" s="444"/>
      <c r="M40" s="446"/>
      <c r="N40" s="446"/>
      <c r="O40" s="446"/>
      <c r="P40" s="446"/>
      <c r="Q40" s="446"/>
      <c r="R40" s="446"/>
      <c r="S40" s="446"/>
      <c r="T40" s="446"/>
      <c r="U40" s="446"/>
      <c r="V40" s="446"/>
    </row>
    <row r="41" spans="1:22" s="99" customFormat="1" ht="12.95" customHeight="1" thickBot="1" x14ac:dyDescent="0.2">
      <c r="A41" s="175" t="s">
        <v>470</v>
      </c>
      <c r="B41" s="60" t="s">
        <v>273</v>
      </c>
      <c r="C41" s="63"/>
      <c r="D41" s="74" t="s">
        <v>366</v>
      </c>
      <c r="E41" s="114"/>
      <c r="F41" s="179" t="s">
        <v>471</v>
      </c>
      <c r="G41" s="77"/>
      <c r="H41" s="74" t="s">
        <v>49</v>
      </c>
      <c r="I41" s="103"/>
      <c r="J41" s="115"/>
      <c r="K41" s="187"/>
      <c r="L41" s="444"/>
      <c r="M41" s="446"/>
      <c r="N41" s="446"/>
      <c r="O41" s="446"/>
      <c r="P41" s="446"/>
      <c r="Q41" s="446"/>
      <c r="R41" s="446"/>
      <c r="S41" s="446"/>
      <c r="T41" s="446"/>
      <c r="U41" s="446"/>
      <c r="V41" s="446"/>
    </row>
    <row r="42" spans="1:22" s="99" customFormat="1" ht="12.95" customHeight="1" thickBot="1" x14ac:dyDescent="0.2">
      <c r="A42" s="175" t="s">
        <v>472</v>
      </c>
      <c r="B42" s="60" t="s">
        <v>275</v>
      </c>
      <c r="C42" s="63"/>
      <c r="D42" s="107">
        <v>0</v>
      </c>
      <c r="E42" s="115" t="s">
        <v>509</v>
      </c>
      <c r="F42" s="179" t="s">
        <v>473</v>
      </c>
      <c r="G42" s="77"/>
      <c r="H42" s="107">
        <v>0</v>
      </c>
      <c r="I42" s="121" t="s">
        <v>505</v>
      </c>
      <c r="J42" s="115"/>
      <c r="K42" s="187"/>
      <c r="L42" s="444"/>
      <c r="M42" s="446"/>
      <c r="N42" s="446"/>
      <c r="O42" s="446"/>
      <c r="P42" s="446"/>
      <c r="Q42" s="446"/>
      <c r="R42" s="446"/>
      <c r="S42" s="446"/>
      <c r="T42" s="446"/>
      <c r="U42" s="446"/>
      <c r="V42" s="446"/>
    </row>
    <row r="43" spans="1:22" s="99" customFormat="1" ht="12.95" customHeight="1" thickBot="1" x14ac:dyDescent="0.2">
      <c r="A43" s="175" t="s">
        <v>474</v>
      </c>
      <c r="B43" s="149" t="s">
        <v>304</v>
      </c>
      <c r="C43" s="63"/>
      <c r="D43" s="74" t="s">
        <v>366</v>
      </c>
      <c r="E43" s="114"/>
      <c r="F43" s="179" t="s">
        <v>475</v>
      </c>
      <c r="G43" s="77"/>
      <c r="H43" s="74" t="s">
        <v>49</v>
      </c>
      <c r="I43" s="122"/>
      <c r="J43" s="115"/>
      <c r="K43" s="187"/>
      <c r="L43" s="444"/>
      <c r="M43" s="446"/>
      <c r="N43" s="446"/>
      <c r="O43" s="446"/>
      <c r="P43" s="446"/>
      <c r="Q43" s="446"/>
      <c r="R43" s="446"/>
      <c r="S43" s="446"/>
      <c r="T43" s="446"/>
      <c r="U43" s="446"/>
      <c r="V43" s="446"/>
    </row>
    <row r="44" spans="1:22" s="99" customFormat="1" ht="12.95" customHeight="1" thickBot="1" x14ac:dyDescent="0.2">
      <c r="A44" s="176" t="s">
        <v>476</v>
      </c>
      <c r="B44" s="86" t="s">
        <v>305</v>
      </c>
      <c r="C44" s="70"/>
      <c r="D44" s="107">
        <v>3500</v>
      </c>
      <c r="E44" s="117" t="s">
        <v>509</v>
      </c>
      <c r="F44" s="181" t="s">
        <v>477</v>
      </c>
      <c r="G44" s="119"/>
      <c r="H44" s="107">
        <v>0</v>
      </c>
      <c r="I44" s="121" t="s">
        <v>505</v>
      </c>
      <c r="J44" s="115"/>
      <c r="K44" s="187"/>
      <c r="L44" s="444"/>
      <c r="M44" s="446"/>
      <c r="N44" s="446"/>
      <c r="O44" s="446"/>
      <c r="P44" s="446"/>
      <c r="Q44" s="446"/>
      <c r="R44" s="446"/>
      <c r="S44" s="446"/>
      <c r="T44" s="446"/>
      <c r="U44" s="446"/>
      <c r="V44" s="446"/>
    </row>
    <row r="45" spans="1:22" s="99" customFormat="1" ht="6" customHeight="1" thickTop="1" thickBot="1" x14ac:dyDescent="0.2">
      <c r="A45" s="79"/>
      <c r="B45" s="79"/>
      <c r="C45" s="85"/>
      <c r="D45" s="79"/>
      <c r="E45" s="120"/>
      <c r="F45" s="79"/>
      <c r="G45" s="85"/>
      <c r="H45" s="79"/>
      <c r="I45" s="124"/>
      <c r="J45" s="115"/>
      <c r="K45" s="187"/>
      <c r="L45" s="444"/>
      <c r="M45" s="446"/>
      <c r="N45" s="446"/>
      <c r="O45" s="446"/>
      <c r="P45" s="446"/>
      <c r="Q45" s="446"/>
      <c r="R45" s="446"/>
      <c r="S45" s="446"/>
      <c r="T45" s="446"/>
      <c r="U45" s="446"/>
      <c r="V45" s="446"/>
    </row>
    <row r="46" spans="1:22" s="99" customFormat="1" ht="15.6" customHeight="1" thickTop="1" thickBot="1" x14ac:dyDescent="0.2">
      <c r="A46" s="87" t="s">
        <v>312</v>
      </c>
      <c r="B46" s="76"/>
      <c r="C46" s="77"/>
      <c r="D46" s="76"/>
      <c r="E46" s="114"/>
      <c r="F46" s="76"/>
      <c r="G46" s="77"/>
      <c r="H46" s="127" t="s">
        <v>506</v>
      </c>
      <c r="I46" s="98"/>
      <c r="J46" s="115"/>
      <c r="K46" s="187"/>
      <c r="L46" s="444" t="str">
        <f>"※複数の通貨による同一の種類の収入（例えば、米ドルと日本円それぞれによる給与収入）がある場合には、１つの通貨にまとめて計上してください。その際に用いるレートは、日本銀行が公表している"&amp;YEAR(計算シート!C46)&amp;"年１月分の報告省令レート（ただし、米ドルと日本円間のレートについては同年１月１日時点の最新の為替レート）を用いてください。"</f>
        <v>※複数の通貨による同一の種類の収入（例えば、米ドルと日本円それぞれによる給与収入）がある場合には、１つの通貨にまとめて計上してください。その際に用いるレートは、日本銀行が公表している2024年１月分の報告省令レート（ただし、米ドルと日本円間のレートについては同年１月１日時点の最新の為替レート）を用いてください。</v>
      </c>
      <c r="M46" s="447"/>
      <c r="N46" s="447"/>
      <c r="O46" s="447"/>
      <c r="P46" s="447"/>
      <c r="Q46" s="447"/>
      <c r="R46" s="447"/>
      <c r="S46" s="447"/>
      <c r="T46" s="447"/>
      <c r="U46" s="447"/>
      <c r="V46" s="447"/>
    </row>
    <row r="47" spans="1:22" s="99" customFormat="1" ht="12.95" customHeight="1" thickBot="1" x14ac:dyDescent="0.2">
      <c r="A47" s="175" t="s">
        <v>478</v>
      </c>
      <c r="B47" s="60" t="s">
        <v>0</v>
      </c>
      <c r="C47" s="63"/>
      <c r="D47" s="58">
        <v>0</v>
      </c>
      <c r="E47" s="115" t="s">
        <v>48</v>
      </c>
      <c r="F47" s="177" t="s">
        <v>479</v>
      </c>
      <c r="G47" s="77"/>
      <c r="H47" s="58">
        <v>2</v>
      </c>
      <c r="I47" s="101" t="s">
        <v>48</v>
      </c>
      <c r="J47" s="115"/>
      <c r="K47" s="187"/>
      <c r="L47" s="448"/>
      <c r="M47" s="447"/>
      <c r="N47" s="447"/>
      <c r="O47" s="447"/>
      <c r="P47" s="447"/>
      <c r="Q47" s="447"/>
      <c r="R47" s="447"/>
      <c r="S47" s="447"/>
      <c r="T47" s="447"/>
      <c r="U47" s="447"/>
      <c r="V47" s="447"/>
    </row>
    <row r="48" spans="1:22" s="99" customFormat="1" ht="12.95" customHeight="1" thickBot="1" x14ac:dyDescent="0.2">
      <c r="A48" s="175" t="s">
        <v>480</v>
      </c>
      <c r="B48" s="60" t="s">
        <v>1</v>
      </c>
      <c r="C48" s="63"/>
      <c r="D48" s="58">
        <v>0</v>
      </c>
      <c r="E48" s="115" t="s">
        <v>48</v>
      </c>
      <c r="F48" s="179" t="s">
        <v>481</v>
      </c>
      <c r="G48" s="77"/>
      <c r="H48" s="58">
        <v>0</v>
      </c>
      <c r="I48" s="101" t="s">
        <v>48</v>
      </c>
      <c r="J48" s="115"/>
      <c r="K48" s="187"/>
      <c r="L48" s="448"/>
      <c r="M48" s="447"/>
      <c r="N48" s="447"/>
      <c r="O48" s="447"/>
      <c r="P48" s="447"/>
      <c r="Q48" s="447"/>
      <c r="R48" s="447"/>
      <c r="S48" s="447"/>
      <c r="T48" s="447"/>
      <c r="U48" s="447"/>
      <c r="V48" s="447"/>
    </row>
    <row r="49" spans="1:22" s="99" customFormat="1" ht="12.95" customHeight="1" thickBot="1" x14ac:dyDescent="0.2">
      <c r="A49" s="175" t="s">
        <v>482</v>
      </c>
      <c r="B49" s="60" t="s">
        <v>2</v>
      </c>
      <c r="C49" s="63"/>
      <c r="D49" s="58">
        <v>1</v>
      </c>
      <c r="E49" s="115" t="s">
        <v>48</v>
      </c>
      <c r="F49" s="179" t="s">
        <v>483</v>
      </c>
      <c r="G49" s="77"/>
      <c r="H49" s="58">
        <v>0</v>
      </c>
      <c r="I49" s="101" t="s">
        <v>48</v>
      </c>
      <c r="J49" s="115"/>
      <c r="K49" s="187"/>
      <c r="L49" s="448"/>
      <c r="M49" s="447"/>
      <c r="N49" s="447"/>
      <c r="O49" s="447"/>
      <c r="P49" s="447"/>
      <c r="Q49" s="447"/>
      <c r="R49" s="447"/>
      <c r="S49" s="447"/>
      <c r="T49" s="447"/>
      <c r="U49" s="447"/>
      <c r="V49" s="447"/>
    </row>
    <row r="50" spans="1:22" s="99" customFormat="1" ht="12.95" customHeight="1" thickBot="1" x14ac:dyDescent="0.2">
      <c r="A50" s="175" t="s">
        <v>484</v>
      </c>
      <c r="B50" s="60" t="s">
        <v>3</v>
      </c>
      <c r="C50" s="63"/>
      <c r="D50" s="58">
        <v>0</v>
      </c>
      <c r="E50" s="115" t="s">
        <v>48</v>
      </c>
      <c r="F50" s="179" t="s">
        <v>485</v>
      </c>
      <c r="G50" s="77"/>
      <c r="H50" s="58">
        <v>0</v>
      </c>
      <c r="I50" s="101" t="s">
        <v>48</v>
      </c>
      <c r="J50" s="115"/>
      <c r="K50" s="187"/>
      <c r="L50" s="444" t="s">
        <v>623</v>
      </c>
      <c r="M50" s="446"/>
      <c r="N50" s="446"/>
      <c r="O50" s="446"/>
      <c r="P50" s="446"/>
      <c r="Q50" s="446"/>
      <c r="R50" s="446"/>
      <c r="S50" s="446"/>
      <c r="T50" s="446"/>
      <c r="U50" s="446"/>
      <c r="V50" s="446"/>
    </row>
    <row r="51" spans="1:22" s="99" customFormat="1" ht="12.95" customHeight="1" thickBot="1" x14ac:dyDescent="0.2">
      <c r="A51" s="175" t="s">
        <v>486</v>
      </c>
      <c r="B51" s="60" t="s">
        <v>4</v>
      </c>
      <c r="C51" s="63"/>
      <c r="D51" s="58">
        <v>0</v>
      </c>
      <c r="E51" s="115" t="s">
        <v>48</v>
      </c>
      <c r="F51" s="179" t="s">
        <v>487</v>
      </c>
      <c r="G51" s="77"/>
      <c r="H51" s="58">
        <v>0</v>
      </c>
      <c r="I51" s="101" t="s">
        <v>48</v>
      </c>
      <c r="J51" s="115"/>
      <c r="K51" s="187"/>
      <c r="L51" s="444"/>
      <c r="M51" s="446"/>
      <c r="N51" s="446"/>
      <c r="O51" s="446"/>
      <c r="P51" s="446"/>
      <c r="Q51" s="446"/>
      <c r="R51" s="446"/>
      <c r="S51" s="446"/>
      <c r="T51" s="446"/>
      <c r="U51" s="446"/>
      <c r="V51" s="446"/>
    </row>
    <row r="52" spans="1:22" s="99" customFormat="1" ht="12.95" customHeight="1" thickBot="1" x14ac:dyDescent="0.2">
      <c r="A52" s="175" t="s">
        <v>488</v>
      </c>
      <c r="B52" s="60" t="s">
        <v>5</v>
      </c>
      <c r="C52" s="63"/>
      <c r="D52" s="58">
        <v>0</v>
      </c>
      <c r="E52" s="115" t="s">
        <v>48</v>
      </c>
      <c r="F52" s="179" t="s">
        <v>489</v>
      </c>
      <c r="G52" s="77"/>
      <c r="H52" s="58">
        <v>0</v>
      </c>
      <c r="I52" s="101" t="s">
        <v>48</v>
      </c>
      <c r="J52" s="115"/>
      <c r="K52" s="187"/>
      <c r="L52" s="444"/>
      <c r="M52" s="446"/>
      <c r="N52" s="446"/>
      <c r="O52" s="446"/>
      <c r="P52" s="446"/>
      <c r="Q52" s="446"/>
      <c r="R52" s="446"/>
      <c r="S52" s="446"/>
      <c r="T52" s="446"/>
      <c r="U52" s="446"/>
      <c r="V52" s="446"/>
    </row>
    <row r="53" spans="1:22" s="99" customFormat="1" ht="12.95" customHeight="1" thickBot="1" x14ac:dyDescent="0.2">
      <c r="A53" s="175" t="s">
        <v>490</v>
      </c>
      <c r="B53" s="60" t="s">
        <v>300</v>
      </c>
      <c r="C53" s="63"/>
      <c r="D53" s="58">
        <v>0</v>
      </c>
      <c r="E53" s="115" t="s">
        <v>48</v>
      </c>
      <c r="F53" s="179" t="s">
        <v>491</v>
      </c>
      <c r="G53" s="77"/>
      <c r="H53" s="58">
        <v>0</v>
      </c>
      <c r="I53" s="101" t="s">
        <v>48</v>
      </c>
      <c r="J53" s="115"/>
      <c r="K53" s="187"/>
      <c r="L53" s="444" t="s">
        <v>397</v>
      </c>
      <c r="M53" s="446"/>
      <c r="N53" s="446"/>
      <c r="O53" s="446"/>
      <c r="P53" s="446"/>
      <c r="Q53" s="446"/>
      <c r="R53" s="446"/>
      <c r="S53" s="446"/>
      <c r="T53" s="446"/>
      <c r="U53" s="446"/>
      <c r="V53" s="446"/>
    </row>
    <row r="54" spans="1:22" s="99" customFormat="1" ht="12.95" customHeight="1" thickBot="1" x14ac:dyDescent="0.2">
      <c r="A54" s="175" t="s">
        <v>492</v>
      </c>
      <c r="B54" s="61" t="s">
        <v>301</v>
      </c>
      <c r="C54" s="65"/>
      <c r="D54" s="58">
        <v>0</v>
      </c>
      <c r="E54" s="115" t="s">
        <v>48</v>
      </c>
      <c r="F54" s="179" t="s">
        <v>493</v>
      </c>
      <c r="G54" s="77"/>
      <c r="H54" s="58">
        <v>0</v>
      </c>
      <c r="I54" s="101" t="s">
        <v>48</v>
      </c>
      <c r="J54" s="115"/>
      <c r="K54" s="187"/>
      <c r="L54" s="444"/>
      <c r="M54" s="446"/>
      <c r="N54" s="446"/>
      <c r="O54" s="446"/>
      <c r="P54" s="446"/>
      <c r="Q54" s="446"/>
      <c r="R54" s="446"/>
      <c r="S54" s="446"/>
      <c r="T54" s="446"/>
      <c r="U54" s="446"/>
      <c r="V54" s="446"/>
    </row>
    <row r="55" spans="1:22" s="99" customFormat="1" ht="12.95" customHeight="1" thickBot="1" x14ac:dyDescent="0.2">
      <c r="A55" s="176" t="s">
        <v>494</v>
      </c>
      <c r="B55" s="125" t="s">
        <v>302</v>
      </c>
      <c r="C55" s="83"/>
      <c r="D55" s="58">
        <v>0</v>
      </c>
      <c r="E55" s="117" t="s">
        <v>48</v>
      </c>
      <c r="F55" s="182" t="s">
        <v>495</v>
      </c>
      <c r="G55" s="119"/>
      <c r="H55" s="58">
        <v>0</v>
      </c>
      <c r="I55" s="109" t="s">
        <v>48</v>
      </c>
      <c r="J55" s="115"/>
      <c r="K55" s="187"/>
      <c r="L55" s="444"/>
      <c r="M55" s="446"/>
      <c r="N55" s="446"/>
      <c r="O55" s="446"/>
      <c r="P55" s="446"/>
      <c r="Q55" s="446"/>
      <c r="R55" s="446"/>
      <c r="S55" s="446"/>
      <c r="T55" s="446"/>
      <c r="U55" s="446"/>
      <c r="V55" s="446"/>
    </row>
    <row r="56" spans="1:22" ht="6" customHeight="1" thickTop="1" x14ac:dyDescent="0.15">
      <c r="C56" s="66"/>
      <c r="D56" s="67"/>
      <c r="E56" s="68"/>
      <c r="G56" s="66"/>
      <c r="H56" s="69"/>
      <c r="I56" s="69"/>
      <c r="J56" s="68"/>
      <c r="K56" s="186"/>
      <c r="L56" s="189"/>
      <c r="M56" s="189"/>
      <c r="N56" s="189"/>
      <c r="O56" s="189"/>
      <c r="P56" s="189"/>
      <c r="Q56" s="189"/>
      <c r="R56" s="189"/>
      <c r="S56" s="189"/>
      <c r="T56" s="189"/>
      <c r="U56" s="189"/>
      <c r="V56" s="189"/>
    </row>
    <row r="57" spans="1:22" ht="6" hidden="1" customHeight="1" x14ac:dyDescent="0.15">
      <c r="B57" t="s">
        <v>293</v>
      </c>
      <c r="K57" s="186"/>
      <c r="L57" s="189"/>
      <c r="M57" s="189"/>
      <c r="N57" s="189"/>
      <c r="O57" s="189"/>
      <c r="P57" s="189"/>
      <c r="Q57" s="189"/>
      <c r="R57" s="189"/>
      <c r="S57" s="189"/>
      <c r="T57" s="189"/>
      <c r="U57" s="189"/>
      <c r="V57" s="189"/>
    </row>
    <row r="58" spans="1:22" ht="6" hidden="1" customHeight="1" thickBot="1" x14ac:dyDescent="0.4">
      <c r="B58" s="78" t="s">
        <v>38</v>
      </c>
      <c r="C58" s="78"/>
      <c r="D58" s="183" t="s">
        <v>496</v>
      </c>
      <c r="E58" s="78"/>
      <c r="H58" s="78" t="s">
        <v>369</v>
      </c>
      <c r="I58" s="78"/>
      <c r="K58" s="186"/>
      <c r="L58" s="189" t="s">
        <v>372</v>
      </c>
      <c r="M58" s="189"/>
      <c r="N58" s="189"/>
      <c r="O58" s="189"/>
      <c r="P58" s="189"/>
      <c r="Q58" s="189"/>
      <c r="R58" s="189"/>
      <c r="S58" s="189"/>
      <c r="T58" s="189"/>
      <c r="U58" s="189"/>
      <c r="V58" s="189"/>
    </row>
    <row r="59" spans="1:22" ht="6" hidden="1" customHeight="1" thickBot="1" x14ac:dyDescent="0.25">
      <c r="B59" s="89" t="s">
        <v>279</v>
      </c>
      <c r="C59" s="89"/>
      <c r="D59" s="184" t="s">
        <v>367</v>
      </c>
      <c r="E59" s="89"/>
      <c r="H59" s="78" t="s">
        <v>370</v>
      </c>
      <c r="I59" s="78"/>
      <c r="K59" s="186"/>
      <c r="L59" s="189"/>
      <c r="M59" s="189"/>
      <c r="N59" s="189"/>
      <c r="O59" s="189"/>
      <c r="P59" s="189"/>
      <c r="Q59" s="189"/>
      <c r="R59" s="189"/>
      <c r="S59" s="189"/>
      <c r="T59" s="189"/>
      <c r="U59" s="189"/>
      <c r="V59" s="189"/>
    </row>
    <row r="60" spans="1:22" ht="6.75" customHeight="1" x14ac:dyDescent="0.15">
      <c r="K60" s="186"/>
      <c r="L60" s="189"/>
      <c r="M60" s="189"/>
      <c r="N60" s="189"/>
      <c r="O60" s="189"/>
      <c r="P60" s="189"/>
      <c r="Q60" s="189"/>
      <c r="R60" s="189"/>
      <c r="S60" s="189"/>
      <c r="T60" s="189"/>
      <c r="U60" s="189"/>
      <c r="V60" s="189"/>
    </row>
    <row r="61" spans="1:22" x14ac:dyDescent="0.15">
      <c r="B61" t="s">
        <v>308</v>
      </c>
      <c r="K61" s="186"/>
      <c r="L61" s="189" t="s">
        <v>617</v>
      </c>
      <c r="M61" s="189"/>
      <c r="N61" s="189"/>
      <c r="O61" s="189"/>
      <c r="P61" s="189"/>
      <c r="Q61" s="189"/>
      <c r="R61" s="189"/>
      <c r="S61" s="189"/>
      <c r="T61" s="189"/>
      <c r="U61" s="189"/>
      <c r="V61" s="189"/>
    </row>
    <row r="62" spans="1:22" ht="13.5" customHeight="1" x14ac:dyDescent="0.15">
      <c r="B62" s="95" t="str">
        <f>"１　国外に居住している全ての"&amp;IF(計算シート!C63=0,"生計維持者","本人及び配偶者")&amp;"の情報を入力したうえで印刷し、収入等の証明書類（和訳付）を添付してください。扶養親族がいる"</f>
        <v>１　国外に居住している全ての本人及び配偶者の情報を入力したうえで印刷し、収入等の証明書類（和訳付）を添付してください。扶養親族がいる</v>
      </c>
      <c r="K62" s="186"/>
      <c r="L62" s="444" t="s">
        <v>628</v>
      </c>
      <c r="M62" s="445"/>
      <c r="N62" s="445"/>
      <c r="O62" s="445"/>
      <c r="P62" s="445"/>
      <c r="Q62" s="445"/>
      <c r="R62" s="445"/>
      <c r="S62" s="445"/>
      <c r="T62" s="445"/>
      <c r="U62" s="445"/>
      <c r="V62" s="445"/>
    </row>
    <row r="63" spans="1:22" ht="13.5" customHeight="1" x14ac:dyDescent="0.15">
      <c r="B63" s="96" t="str">
        <f>"　場合、"&amp;IF(計算シート!C63=0,"生計維持","扶養")&amp;"者との関係を明らかにする書類も必要です。国内に居住している"&amp;IF(計算シート!C63=0,"生計維持者","本人又は配偶者")&amp;"については、マイナンバーを提出してください。"</f>
        <v>　場合、扶養者との関係を明らかにする書類も必要です。国内に居住している本人又は配偶者については、マイナンバーを提出してください。</v>
      </c>
      <c r="K63" s="186"/>
      <c r="L63" s="444"/>
      <c r="M63" s="445"/>
      <c r="N63" s="445"/>
      <c r="O63" s="445"/>
      <c r="P63" s="445"/>
      <c r="Q63" s="445"/>
      <c r="R63" s="445"/>
      <c r="S63" s="445"/>
      <c r="T63" s="445"/>
      <c r="U63" s="445"/>
      <c r="V63" s="445"/>
    </row>
    <row r="64" spans="1:22" x14ac:dyDescent="0.15">
      <c r="B64" s="96" t="str">
        <f>"２　選択肢に存在する通貨のレートは、日本銀行が報告する"&amp;YEAR(計算シート!C46)&amp;"年１月分の報告省令レートに基づき当機構が換算します。"</f>
        <v>２　選択肢に存在する通貨のレートは、日本銀行が報告する2024年１月分の報告省令レートに基づき当機構が換算します。</v>
      </c>
      <c r="K64" s="186"/>
      <c r="L64" s="444"/>
      <c r="M64" s="445"/>
      <c r="N64" s="445"/>
      <c r="O64" s="445"/>
      <c r="P64" s="445"/>
      <c r="Q64" s="445"/>
      <c r="R64" s="445"/>
      <c r="S64" s="445"/>
      <c r="T64" s="445"/>
      <c r="U64" s="445"/>
      <c r="V64" s="445"/>
    </row>
    <row r="65" spans="1:22" ht="13.5" customHeight="1" x14ac:dyDescent="0.15">
      <c r="B65" s="150" t="str">
        <f>"　選択肢に存在しない通貨については、入力時に米ドルに換算（"&amp;YEAR(計算シート!C46)&amp;"年1月1日時点のレート）して、米ドルを選択して入力してください。"</f>
        <v>　選択肢に存在しない通貨については、入力時に米ドルに換算（2024年1月1日時点のレート）して、米ドルを選択して入力してください。</v>
      </c>
      <c r="K65" s="186"/>
      <c r="L65" s="444"/>
      <c r="M65" s="445"/>
      <c r="N65" s="445"/>
      <c r="O65" s="445"/>
      <c r="P65" s="445"/>
      <c r="Q65" s="445"/>
      <c r="R65" s="445"/>
      <c r="S65" s="445"/>
      <c r="T65" s="445"/>
      <c r="U65" s="445"/>
      <c r="V65" s="445"/>
    </row>
    <row r="66" spans="1:22" x14ac:dyDescent="0.15">
      <c r="B66" s="150" t="s">
        <v>413</v>
      </c>
      <c r="C66" s="151"/>
      <c r="D66" s="151"/>
      <c r="E66" s="151"/>
      <c r="F66" s="151"/>
      <c r="G66" s="151"/>
      <c r="H66" s="151"/>
      <c r="K66" s="186"/>
      <c r="L66" s="444" t="s">
        <v>627</v>
      </c>
      <c r="M66" s="445"/>
      <c r="N66" s="445"/>
      <c r="O66" s="445"/>
      <c r="P66" s="445"/>
      <c r="Q66" s="445"/>
      <c r="R66" s="445"/>
      <c r="S66" s="445"/>
      <c r="T66" s="445"/>
      <c r="U66" s="445"/>
      <c r="V66" s="445"/>
    </row>
    <row r="67" spans="1:22" x14ac:dyDescent="0.15">
      <c r="A67" s="57"/>
      <c r="B67" s="199" t="s">
        <v>303</v>
      </c>
      <c r="C67" s="57"/>
      <c r="D67" s="57"/>
      <c r="E67" s="57"/>
      <c r="F67" s="57"/>
      <c r="G67" s="57"/>
      <c r="H67" s="57"/>
      <c r="I67" s="57"/>
      <c r="J67" s="57"/>
      <c r="K67" s="186"/>
      <c r="L67" s="444"/>
      <c r="M67" s="445"/>
      <c r="N67" s="445"/>
      <c r="O67" s="445"/>
      <c r="P67" s="445"/>
      <c r="Q67" s="445"/>
      <c r="R67" s="445"/>
      <c r="S67" s="445"/>
      <c r="T67" s="445"/>
      <c r="U67" s="445"/>
      <c r="V67" s="445"/>
    </row>
    <row r="68" spans="1:22" x14ac:dyDescent="0.15">
      <c r="A68" s="57"/>
      <c r="B68" s="346" t="str">
        <f>"　また、「扶養親族」とは、"&amp;IF(計算シート!C63=0,"生計維持者","扶養者")&amp;"の配偶者でない６親等内の血族又は３親等内の姻族で、他者の扶養親族になっておらず、合計所得金額が"</f>
        <v>　また、「扶養親族」とは、扶養者の配偶者でない６親等内の血族又は３親等内の姻族で、他者の扶養親族になっておらず、合計所得金額が</v>
      </c>
      <c r="C68" s="57"/>
      <c r="D68" s="57"/>
      <c r="E68" s="57"/>
      <c r="F68" s="57"/>
      <c r="G68" s="57"/>
      <c r="H68" s="57"/>
      <c r="I68" s="57"/>
      <c r="J68" s="57"/>
      <c r="K68" s="57"/>
      <c r="L68" s="444"/>
      <c r="M68" s="445"/>
      <c r="N68" s="445"/>
      <c r="O68" s="445"/>
      <c r="P68" s="445"/>
      <c r="Q68" s="445"/>
      <c r="R68" s="445"/>
      <c r="S68" s="445"/>
      <c r="T68" s="445"/>
      <c r="U68" s="445"/>
      <c r="V68" s="445"/>
    </row>
    <row r="69" spans="1:22" x14ac:dyDescent="0.15">
      <c r="A69" s="57"/>
      <c r="B69" s="346" t="str">
        <f>"　48万円以下の、"&amp;IF(計算シート!C63=0,"生計維持者","扶養者")&amp;"と生計を一にしている者（住所は同一である必要はありません。）をいいますので、該当する者を申告してください。"</f>
        <v>　48万円以下の、扶養者と生計を一にしている者（住所は同一である必要はありません。）をいいますので、該当する者を申告してください。</v>
      </c>
      <c r="C69" s="57"/>
      <c r="D69" s="57"/>
      <c r="E69" s="57"/>
      <c r="F69" s="57"/>
      <c r="G69" s="57"/>
      <c r="H69" s="57"/>
      <c r="I69" s="57"/>
      <c r="J69" s="57"/>
      <c r="K69" s="57"/>
      <c r="L69" s="444"/>
      <c r="M69" s="445"/>
      <c r="N69" s="445"/>
      <c r="O69" s="445"/>
      <c r="P69" s="445"/>
      <c r="Q69" s="445"/>
      <c r="R69" s="445"/>
      <c r="S69" s="445"/>
      <c r="T69" s="445"/>
      <c r="U69" s="445"/>
      <c r="V69" s="445"/>
    </row>
    <row r="70" spans="1:22" ht="10.5" customHeight="1" x14ac:dyDescent="0.15">
      <c r="A70" s="140"/>
      <c r="B70" s="200" t="s">
        <v>414</v>
      </c>
      <c r="C70" s="140"/>
      <c r="D70" s="140"/>
      <c r="E70" s="140"/>
      <c r="F70" s="140"/>
      <c r="G70" s="140"/>
      <c r="H70" s="140"/>
      <c r="I70" s="140"/>
      <c r="J70" s="140"/>
      <c r="K70" s="140"/>
      <c r="L70" s="444"/>
      <c r="M70" s="445"/>
      <c r="N70" s="445"/>
      <c r="O70" s="445"/>
      <c r="P70" s="445"/>
      <c r="Q70" s="445"/>
      <c r="R70" s="445"/>
      <c r="S70" s="445"/>
      <c r="T70" s="445"/>
      <c r="U70" s="445"/>
      <c r="V70" s="445"/>
    </row>
    <row r="71" spans="1:22" ht="10.5" customHeight="1" x14ac:dyDescent="0.15">
      <c r="B71" s="93" t="s">
        <v>299</v>
      </c>
      <c r="L71" s="444"/>
      <c r="M71" s="445"/>
      <c r="N71" s="445"/>
      <c r="O71" s="445"/>
      <c r="P71" s="445"/>
      <c r="Q71" s="445"/>
      <c r="R71" s="445"/>
      <c r="S71" s="445"/>
      <c r="T71" s="445"/>
      <c r="U71" s="445"/>
      <c r="V71" s="445"/>
    </row>
    <row r="72" spans="1:22" x14ac:dyDescent="0.15">
      <c r="A72" s="92"/>
      <c r="B72" s="130" t="s">
        <v>497</v>
      </c>
      <c r="C72" s="131"/>
      <c r="D72" s="132">
        <v>0</v>
      </c>
      <c r="E72" s="133"/>
      <c r="F72" s="431"/>
      <c r="G72" s="432"/>
      <c r="H72" s="432"/>
      <c r="I72" s="433"/>
      <c r="K72" s="186"/>
      <c r="L72" s="444" t="s">
        <v>629</v>
      </c>
      <c r="M72" s="445"/>
      <c r="N72" s="445"/>
      <c r="O72" s="445"/>
      <c r="P72" s="445"/>
      <c r="Q72" s="445"/>
      <c r="R72" s="445"/>
      <c r="S72" s="445"/>
      <c r="T72" s="445"/>
      <c r="U72" s="445"/>
      <c r="V72" s="445"/>
    </row>
    <row r="73" spans="1:22" ht="10.5" customHeight="1" x14ac:dyDescent="0.15">
      <c r="A73" s="94"/>
      <c r="B73" s="134" t="s">
        <v>498</v>
      </c>
      <c r="C73" s="135"/>
      <c r="D73" s="136">
        <v>0</v>
      </c>
      <c r="E73" s="137"/>
      <c r="F73" s="138"/>
      <c r="G73" s="138"/>
      <c r="H73" s="136">
        <v>0</v>
      </c>
      <c r="I73" s="139"/>
      <c r="J73" s="57"/>
      <c r="K73" s="186"/>
      <c r="L73" s="444"/>
      <c r="M73" s="445"/>
      <c r="N73" s="445"/>
      <c r="O73" s="445"/>
      <c r="P73" s="445"/>
      <c r="Q73" s="445"/>
      <c r="R73" s="445"/>
      <c r="S73" s="445"/>
      <c r="T73" s="445"/>
      <c r="U73" s="445"/>
      <c r="V73" s="445"/>
    </row>
    <row r="74" spans="1:22" ht="10.5" customHeight="1" x14ac:dyDescent="0.15">
      <c r="B74" s="152" t="s">
        <v>499</v>
      </c>
      <c r="C74" s="153"/>
      <c r="D74" s="154">
        <v>0</v>
      </c>
      <c r="E74" s="155"/>
      <c r="F74" s="156"/>
      <c r="G74" s="156"/>
      <c r="H74" s="154">
        <v>0</v>
      </c>
      <c r="I74" s="157"/>
      <c r="J74" s="57"/>
      <c r="K74" s="186"/>
      <c r="L74" s="343" t="s">
        <v>421</v>
      </c>
      <c r="M74" s="387"/>
      <c r="N74" s="387"/>
      <c r="O74" s="387"/>
      <c r="P74" s="387"/>
      <c r="Q74" s="387"/>
      <c r="R74" s="387"/>
      <c r="S74" s="387"/>
      <c r="T74" s="387"/>
      <c r="U74" s="387"/>
      <c r="V74" s="387"/>
    </row>
    <row r="75" spans="1:22" ht="10.5" customHeight="1" x14ac:dyDescent="0.15">
      <c r="B75" s="158" t="s">
        <v>500</v>
      </c>
      <c r="C75" s="159"/>
      <c r="D75" s="160">
        <v>0</v>
      </c>
      <c r="E75" s="161"/>
      <c r="F75" s="162"/>
      <c r="G75" s="162"/>
      <c r="H75" s="160">
        <v>0</v>
      </c>
      <c r="I75" s="163"/>
      <c r="K75" s="416">
        <f>MAX(修正履歴!A:A)</f>
        <v>45531</v>
      </c>
      <c r="L75" s="386" t="s">
        <v>630</v>
      </c>
      <c r="M75" s="387"/>
      <c r="N75" s="387"/>
      <c r="O75" s="387"/>
      <c r="P75" s="387"/>
      <c r="Q75" s="387"/>
      <c r="R75" s="387"/>
      <c r="S75" s="387"/>
      <c r="T75" s="387"/>
      <c r="U75" s="387"/>
      <c r="V75" s="387"/>
    </row>
    <row r="76" spans="1:22" ht="10.5" customHeight="1" x14ac:dyDescent="0.15"/>
  </sheetData>
  <sheetProtection password="FE18" sheet="1" objects="1" scenarios="1"/>
  <protectedRanges>
    <protectedRange sqref="H8" name="範囲1"/>
    <protectedRange sqref="D19" name="範囲1_1"/>
    <protectedRange sqref="D31" name="範囲1_2"/>
    <protectedRange sqref="H31" name="範囲1_3"/>
  </protectedRanges>
  <mergeCells count="21">
    <mergeCell ref="L46:V49"/>
    <mergeCell ref="L53:V55"/>
    <mergeCell ref="L72:V73"/>
    <mergeCell ref="L66:V71"/>
    <mergeCell ref="L62:V65"/>
    <mergeCell ref="F72:I72"/>
    <mergeCell ref="A1:I1"/>
    <mergeCell ref="L1:V1"/>
    <mergeCell ref="B5:I6"/>
    <mergeCell ref="L7:V8"/>
    <mergeCell ref="E8:G8"/>
    <mergeCell ref="E10:G10"/>
    <mergeCell ref="E12:G12"/>
    <mergeCell ref="L4:V6"/>
    <mergeCell ref="L9:V11"/>
    <mergeCell ref="L12:V14"/>
    <mergeCell ref="L15:V18"/>
    <mergeCell ref="L24:V27"/>
    <mergeCell ref="L32:V34"/>
    <mergeCell ref="L38:V45"/>
    <mergeCell ref="L50:V52"/>
  </mergeCells>
  <phoneticPr fontId="2"/>
  <conditionalFormatting sqref="B36:E36">
    <cfRule type="expression" dxfId="9" priority="10">
      <formula>$D$32="はい"</formula>
    </cfRule>
  </conditionalFormatting>
  <conditionalFormatting sqref="H36">
    <cfRule type="expression" dxfId="8" priority="4">
      <formula>$D$32="はい"</formula>
    </cfRule>
  </conditionalFormatting>
  <conditionalFormatting sqref="G47:I55">
    <cfRule type="expression" dxfId="7" priority="9">
      <formula>$D$32="いいえ"</formula>
    </cfRule>
  </conditionalFormatting>
  <conditionalFormatting sqref="H73:I75">
    <cfRule type="expression" dxfId="6" priority="8">
      <formula>OR($D$32="いいえ",$D$33="いいえ")</formula>
    </cfRule>
  </conditionalFormatting>
  <conditionalFormatting sqref="B24:E27">
    <cfRule type="expression" dxfId="5" priority="7">
      <formula>$D$23="いいえ"</formula>
    </cfRule>
  </conditionalFormatting>
  <conditionalFormatting sqref="B22:D22">
    <cfRule type="expression" dxfId="4" priority="6">
      <formula>$D$21&lt;&gt;"特別の障がい者である"</formula>
    </cfRule>
  </conditionalFormatting>
  <conditionalFormatting sqref="B33:E34">
    <cfRule type="expression" dxfId="3" priority="5">
      <formula>$D$32="いいえ"</formula>
    </cfRule>
  </conditionalFormatting>
  <conditionalFormatting sqref="G38:I44">
    <cfRule type="expression" dxfId="2" priority="3">
      <formula>$D$32="いいえ"</formula>
    </cfRule>
  </conditionalFormatting>
  <conditionalFormatting sqref="G30:I30 G32:I36 G31 I31">
    <cfRule type="expression" dxfId="1" priority="2">
      <formula>$D$32="いいえ"</formula>
    </cfRule>
  </conditionalFormatting>
  <conditionalFormatting sqref="H31">
    <cfRule type="expression" dxfId="0" priority="1">
      <formula>$D$32="いいえ"</formula>
    </cfRule>
  </conditionalFormatting>
  <dataValidations count="5">
    <dataValidation type="date" allowBlank="1" showInputMessage="1" showErrorMessage="1" sqref="D19 D31 H31" xr:uid="{00000000-0002-0000-0200-000000000000}">
      <formula1>1</formula1>
      <formula2>73051</formula2>
    </dataValidation>
    <dataValidation type="whole" allowBlank="1" showInputMessage="1" showErrorMessage="1" sqref="D10" xr:uid="{00000000-0002-0000-0200-000001000000}">
      <formula1>2000</formula1>
      <formula2>9999</formula2>
    </dataValidation>
    <dataValidation type="list" allowBlank="1" showInputMessage="1" showErrorMessage="1" sqref="D22:D23" xr:uid="{00000000-0002-0000-0200-000002000000}">
      <formula1>$F$3:$F$4</formula1>
    </dataValidation>
    <dataValidation type="date" allowBlank="1" showInputMessage="1" showErrorMessage="1" sqref="H8" xr:uid="{00000000-0002-0000-0200-000003000000}">
      <formula1>1</formula1>
      <formula2>401404</formula2>
    </dataValidation>
    <dataValidation type="list" allowBlank="1" showInputMessage="1" showErrorMessage="1" sqref="H35" xr:uid="{00000000-0002-0000-0200-000004000000}">
      <formula1>$F$12:$F$13</formula1>
    </dataValidation>
  </dataValidations>
  <pageMargins left="0.43307086614173229" right="0.43307086614173229" top="0.35433070866141736" bottom="0.35433070866141736" header="0.11811023622047245" footer="0.11811023622047245"/>
  <pageSetup paperSize="9" scale="65"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5000000}">
          <x14:formula1>
            <xm:f>'C:\Users\FAT019\Desktop\20200325\[海外居住者のための収入等申告書_20200106_5.xlsx]計算シート'!#REF!</xm:f>
          </x14:formula1>
          <xm:sqref>H10 D20:D21 D32:D36</xm:sqref>
        </x14:dataValidation>
        <x14:dataValidation type="list" allowBlank="1" showInputMessage="1" showErrorMessage="1" xr:uid="{00000000-0002-0000-0200-000006000000}">
          <x14:formula1>
            <xm:f>'C:\Users\FAT019\Desktop\20200325\[海外居住者のための収入等申告書_20200106_5.xlsx]前年レート'!#REF!</xm:f>
          </x14:formula1>
          <xm:sqref>D39 D43 H39 D41 H41 H43 D24 D26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78"/>
  <sheetViews>
    <sheetView workbookViewId="0">
      <selection activeCell="L4" sqref="L4:V6"/>
    </sheetView>
  </sheetViews>
  <sheetFormatPr defaultColWidth="9" defaultRowHeight="14.25" x14ac:dyDescent="0.15"/>
  <cols>
    <col min="1" max="1" width="2.625" style="3" customWidth="1"/>
    <col min="2" max="2" width="4.5" style="3" customWidth="1"/>
    <col min="3" max="3" width="6.125" style="3" customWidth="1"/>
    <col min="4" max="5" width="5.125" style="3" customWidth="1"/>
    <col min="6" max="6" width="6.625" style="3" customWidth="1"/>
    <col min="7" max="8" width="4.125" style="3" customWidth="1"/>
    <col min="9" max="9" width="5.625" style="3" customWidth="1"/>
    <col min="10" max="10" width="4.125" style="3" customWidth="1"/>
    <col min="11" max="11" width="11" style="3" customWidth="1"/>
    <col min="12" max="12" width="17.125" style="3" customWidth="1"/>
    <col min="13" max="13" width="6.25" style="3" customWidth="1"/>
    <col min="14" max="14" width="36.125" style="3" bestFit="1" customWidth="1"/>
    <col min="15" max="15" width="12.125" style="3" customWidth="1"/>
    <col min="16" max="16384" width="9" style="3"/>
  </cols>
  <sheetData>
    <row r="1" spans="1:22" x14ac:dyDescent="0.15">
      <c r="A1" s="3" t="s">
        <v>583</v>
      </c>
    </row>
    <row r="3" spans="1:22" ht="17.25" x14ac:dyDescent="0.2">
      <c r="A3" s="7" t="s">
        <v>856</v>
      </c>
      <c r="B3" s="8"/>
      <c r="C3" s="8"/>
      <c r="D3" s="8"/>
      <c r="E3" s="8"/>
      <c r="F3" s="8"/>
      <c r="G3" s="8"/>
      <c r="H3" s="8"/>
      <c r="I3" s="8"/>
      <c r="J3" s="9"/>
      <c r="K3" s="10">
        <v>44915</v>
      </c>
      <c r="L3" s="11"/>
      <c r="M3" s="1"/>
      <c r="N3" s="1"/>
    </row>
    <row r="4" spans="1:22" x14ac:dyDescent="0.15">
      <c r="A4" s="12"/>
      <c r="B4" s="13"/>
      <c r="C4" s="13"/>
      <c r="D4" s="13"/>
      <c r="E4" s="13"/>
      <c r="F4" s="13"/>
      <c r="G4" s="13"/>
      <c r="H4" s="13"/>
      <c r="I4" s="13"/>
      <c r="J4" s="14"/>
      <c r="K4" s="15" t="s">
        <v>511</v>
      </c>
      <c r="L4" s="16"/>
      <c r="M4" s="1"/>
      <c r="N4" s="1"/>
    </row>
    <row r="5" spans="1:22" x14ac:dyDescent="0.15">
      <c r="A5" s="12"/>
      <c r="B5" s="13"/>
      <c r="C5" s="13"/>
      <c r="D5" s="13"/>
      <c r="E5" s="13"/>
      <c r="F5" s="13"/>
      <c r="G5" s="13"/>
      <c r="H5" s="13"/>
      <c r="I5" s="13"/>
      <c r="J5" s="14"/>
      <c r="K5" s="14"/>
      <c r="L5" s="17"/>
      <c r="M5" s="1"/>
      <c r="N5" s="1"/>
    </row>
    <row r="6" spans="1:22" x14ac:dyDescent="0.15">
      <c r="A6" s="12"/>
      <c r="B6" s="13" t="s">
        <v>9</v>
      </c>
      <c r="C6" s="14"/>
      <c r="D6" s="13"/>
      <c r="E6" s="13"/>
      <c r="F6" s="13"/>
      <c r="G6" s="13"/>
      <c r="H6" s="13"/>
      <c r="I6" s="13"/>
      <c r="J6" s="13"/>
      <c r="K6" s="13"/>
      <c r="L6" s="18"/>
      <c r="M6" s="2"/>
      <c r="N6" s="1"/>
    </row>
    <row r="7" spans="1:22" x14ac:dyDescent="0.15">
      <c r="A7" s="12"/>
      <c r="B7" s="13" t="s">
        <v>512</v>
      </c>
      <c r="C7" s="14"/>
      <c r="D7" s="13"/>
      <c r="E7" s="13"/>
      <c r="F7" s="13"/>
      <c r="G7" s="13"/>
      <c r="H7" s="13"/>
      <c r="I7" s="13"/>
      <c r="J7" s="13"/>
      <c r="K7" s="13"/>
      <c r="L7" s="18"/>
      <c r="M7" s="2"/>
      <c r="N7" s="1"/>
    </row>
    <row r="8" spans="1:22" x14ac:dyDescent="0.15">
      <c r="A8" s="12"/>
      <c r="B8" s="13" t="s">
        <v>10</v>
      </c>
      <c r="C8" s="14"/>
      <c r="D8" s="13"/>
      <c r="E8" s="13"/>
      <c r="F8" s="13"/>
      <c r="G8" s="13"/>
      <c r="H8" s="13"/>
      <c r="I8" s="13"/>
      <c r="J8" s="13"/>
      <c r="K8" s="13"/>
      <c r="L8" s="17"/>
      <c r="M8" s="2"/>
      <c r="N8" s="1"/>
    </row>
    <row r="9" spans="1:22" x14ac:dyDescent="0.15">
      <c r="A9" s="12"/>
      <c r="B9" s="13"/>
      <c r="C9" s="19"/>
      <c r="D9" s="19"/>
      <c r="E9" s="14"/>
      <c r="F9" s="20"/>
      <c r="G9" s="14"/>
      <c r="H9" s="13"/>
      <c r="I9" s="14"/>
      <c r="J9" s="13"/>
      <c r="K9" s="13"/>
      <c r="L9" s="17"/>
      <c r="M9" s="2"/>
      <c r="N9" s="1"/>
    </row>
    <row r="10" spans="1:22" x14ac:dyDescent="0.15">
      <c r="A10" s="12"/>
      <c r="B10" s="21" t="s">
        <v>857</v>
      </c>
      <c r="C10" s="14"/>
      <c r="D10" s="14"/>
      <c r="E10" s="14"/>
      <c r="F10" s="20"/>
      <c r="G10" s="14"/>
      <c r="H10" s="13"/>
      <c r="I10" s="14"/>
      <c r="J10" s="13"/>
      <c r="K10" s="13"/>
      <c r="L10" s="17"/>
      <c r="M10" s="2"/>
      <c r="N10" s="1"/>
    </row>
    <row r="11" spans="1:22" x14ac:dyDescent="0.15">
      <c r="A11" s="12"/>
      <c r="B11" s="13"/>
      <c r="C11" s="13"/>
      <c r="D11" s="13"/>
      <c r="E11" s="13"/>
      <c r="F11" s="13"/>
      <c r="G11" s="13"/>
      <c r="H11" s="13"/>
      <c r="I11" s="13"/>
      <c r="J11" s="13"/>
      <c r="K11" s="13"/>
      <c r="L11" s="17"/>
      <c r="M11" s="71" t="s">
        <v>47</v>
      </c>
      <c r="N11" s="71" t="s">
        <v>14</v>
      </c>
      <c r="O11" s="72" t="s">
        <v>15</v>
      </c>
    </row>
    <row r="12" spans="1:22" x14ac:dyDescent="0.15">
      <c r="A12" s="12"/>
      <c r="B12" s="14"/>
      <c r="C12" s="14"/>
      <c r="D12" s="14"/>
      <c r="E12" s="14"/>
      <c r="F12" s="14"/>
      <c r="G12" s="14"/>
      <c r="H12" s="14"/>
      <c r="I12" s="14"/>
      <c r="J12" s="14"/>
      <c r="K12" s="19"/>
      <c r="L12" s="22" t="s">
        <v>11</v>
      </c>
      <c r="M12" s="71">
        <v>1</v>
      </c>
      <c r="N12" s="72" t="s">
        <v>49</v>
      </c>
      <c r="O12" s="72">
        <v>1</v>
      </c>
    </row>
    <row r="13" spans="1:22" x14ac:dyDescent="0.15">
      <c r="A13" s="12"/>
      <c r="B13" s="14">
        <v>132.56</v>
      </c>
      <c r="C13" s="23" t="s">
        <v>513</v>
      </c>
      <c r="D13" s="24">
        <v>132.56</v>
      </c>
      <c r="E13" s="14" t="s">
        <v>514</v>
      </c>
      <c r="F13" s="14"/>
      <c r="G13" s="14"/>
      <c r="H13" s="14"/>
      <c r="I13" s="25" t="s">
        <v>6</v>
      </c>
      <c r="J13" s="14"/>
      <c r="K13" s="26">
        <v>1</v>
      </c>
      <c r="L13" s="27" t="s">
        <v>7</v>
      </c>
      <c r="M13" s="71">
        <v>2</v>
      </c>
      <c r="N13" s="71" t="s">
        <v>792</v>
      </c>
      <c r="O13" s="413">
        <f>B13</f>
        <v>132.56</v>
      </c>
    </row>
    <row r="14" spans="1:22" x14ac:dyDescent="0.15">
      <c r="A14" s="12"/>
      <c r="B14" s="25">
        <v>1</v>
      </c>
      <c r="C14" s="25" t="s">
        <v>515</v>
      </c>
      <c r="D14" s="13"/>
      <c r="E14" s="13"/>
      <c r="F14" s="13"/>
      <c r="G14" s="13"/>
      <c r="H14" s="13"/>
      <c r="I14" s="25" t="s">
        <v>6</v>
      </c>
      <c r="J14" s="14"/>
      <c r="K14" s="28" t="s">
        <v>858</v>
      </c>
      <c r="L14" s="29" t="s">
        <v>7</v>
      </c>
      <c r="M14" s="71">
        <v>3</v>
      </c>
      <c r="N14" s="71" t="s">
        <v>793</v>
      </c>
      <c r="O14" s="414">
        <f>VALUE($K14)/$B14*$B$13</f>
        <v>98.624639999999999</v>
      </c>
      <c r="Q14" s="48"/>
      <c r="R14" s="47"/>
      <c r="S14" s="47"/>
      <c r="T14" s="47"/>
      <c r="V14" s="47">
        <f>VALUE($K14)/$B14*$B$13</f>
        <v>98.624639999999999</v>
      </c>
    </row>
    <row r="15" spans="1:22" x14ac:dyDescent="0.15">
      <c r="A15" s="12"/>
      <c r="B15" s="25">
        <v>1</v>
      </c>
      <c r="C15" s="25" t="s">
        <v>516</v>
      </c>
      <c r="D15" s="13"/>
      <c r="E15" s="13"/>
      <c r="F15" s="13"/>
      <c r="G15" s="13"/>
      <c r="H15" s="13"/>
      <c r="I15" s="25" t="s">
        <v>8</v>
      </c>
      <c r="J15" s="14"/>
      <c r="K15" s="28" t="s">
        <v>859</v>
      </c>
      <c r="L15" s="30" t="s">
        <v>8</v>
      </c>
      <c r="M15" s="71">
        <v>4</v>
      </c>
      <c r="N15" s="71" t="s">
        <v>794</v>
      </c>
      <c r="O15" s="414">
        <f t="shared" ref="O15:O74" si="0">VALUE($K15)/$B15*$B$13</f>
        <v>18.558400000000002</v>
      </c>
    </row>
    <row r="16" spans="1:22" x14ac:dyDescent="0.15">
      <c r="A16" s="12"/>
      <c r="B16" s="25">
        <v>1</v>
      </c>
      <c r="C16" s="25" t="s">
        <v>517</v>
      </c>
      <c r="D16" s="13"/>
      <c r="E16" s="13"/>
      <c r="F16" s="13"/>
      <c r="G16" s="13"/>
      <c r="H16" s="13"/>
      <c r="I16" s="25" t="s">
        <v>8</v>
      </c>
      <c r="J16" s="14"/>
      <c r="K16" s="28" t="s">
        <v>860</v>
      </c>
      <c r="L16" s="30" t="s">
        <v>8</v>
      </c>
      <c r="M16" s="71">
        <v>5</v>
      </c>
      <c r="N16" s="71" t="s">
        <v>795</v>
      </c>
      <c r="O16" s="414">
        <f t="shared" si="0"/>
        <v>12.434127999999999</v>
      </c>
    </row>
    <row r="17" spans="1:15" x14ac:dyDescent="0.15">
      <c r="A17" s="12"/>
      <c r="B17" s="25">
        <v>1</v>
      </c>
      <c r="C17" s="25" t="s">
        <v>518</v>
      </c>
      <c r="D17" s="13"/>
      <c r="E17" s="13"/>
      <c r="F17" s="13"/>
      <c r="G17" s="13"/>
      <c r="H17" s="13"/>
      <c r="I17" s="25" t="s">
        <v>8</v>
      </c>
      <c r="J17" s="14"/>
      <c r="K17" s="28" t="s">
        <v>861</v>
      </c>
      <c r="L17" s="30" t="s">
        <v>8</v>
      </c>
      <c r="M17" s="71">
        <v>6</v>
      </c>
      <c r="N17" s="71" t="s">
        <v>796</v>
      </c>
      <c r="O17" s="414">
        <f t="shared" si="0"/>
        <v>137.86240000000001</v>
      </c>
    </row>
    <row r="18" spans="1:15" ht="15.75" customHeight="1" x14ac:dyDescent="0.15">
      <c r="A18" s="12"/>
      <c r="B18" s="25">
        <v>1</v>
      </c>
      <c r="C18" s="25" t="s">
        <v>519</v>
      </c>
      <c r="D18" s="13"/>
      <c r="E18" s="13"/>
      <c r="F18" s="13"/>
      <c r="G18" s="13"/>
      <c r="H18" s="13"/>
      <c r="I18" s="25" t="s">
        <v>8</v>
      </c>
      <c r="J18" s="14"/>
      <c r="K18" s="28" t="s">
        <v>862</v>
      </c>
      <c r="L18" s="30" t="s">
        <v>8</v>
      </c>
      <c r="M18" s="71">
        <v>7</v>
      </c>
      <c r="N18" s="71" t="s">
        <v>797</v>
      </c>
      <c r="O18" s="414">
        <f t="shared" si="0"/>
        <v>156.42079999999999</v>
      </c>
    </row>
    <row r="19" spans="1:15" ht="15.75" customHeight="1" x14ac:dyDescent="0.15">
      <c r="A19" s="12"/>
      <c r="B19" s="25">
        <v>1</v>
      </c>
      <c r="C19" s="25" t="s">
        <v>520</v>
      </c>
      <c r="D19" s="13"/>
      <c r="E19" s="13"/>
      <c r="F19" s="13"/>
      <c r="G19" s="13"/>
      <c r="H19" s="13"/>
      <c r="I19" s="25" t="s">
        <v>8</v>
      </c>
      <c r="J19" s="14"/>
      <c r="K19" s="28" t="s">
        <v>863</v>
      </c>
      <c r="L19" s="30" t="s">
        <v>8</v>
      </c>
      <c r="M19" s="71">
        <v>8</v>
      </c>
      <c r="N19" s="71" t="s">
        <v>798</v>
      </c>
      <c r="O19" s="414">
        <f t="shared" si="0"/>
        <v>135.21119999999999</v>
      </c>
    </row>
    <row r="20" spans="1:15" x14ac:dyDescent="0.15">
      <c r="A20" s="12"/>
      <c r="B20" s="25">
        <v>1</v>
      </c>
      <c r="C20" s="25" t="s">
        <v>521</v>
      </c>
      <c r="D20" s="13"/>
      <c r="E20" s="13"/>
      <c r="F20" s="13"/>
      <c r="G20" s="13"/>
      <c r="H20" s="13"/>
      <c r="I20" s="25" t="s">
        <v>8</v>
      </c>
      <c r="J20" s="14"/>
      <c r="K20" s="28" t="s">
        <v>864</v>
      </c>
      <c r="L20" s="30" t="s">
        <v>8</v>
      </c>
      <c r="M20" s="71">
        <v>9</v>
      </c>
      <c r="N20" s="71" t="s">
        <v>799</v>
      </c>
      <c r="O20" s="414">
        <f t="shared" si="0"/>
        <v>36.056320000000007</v>
      </c>
    </row>
    <row r="21" spans="1:15" x14ac:dyDescent="0.15">
      <c r="A21" s="12"/>
      <c r="B21" s="25">
        <v>1</v>
      </c>
      <c r="C21" s="25" t="s">
        <v>522</v>
      </c>
      <c r="D21" s="13"/>
      <c r="E21" s="13"/>
      <c r="F21" s="13"/>
      <c r="G21" s="13"/>
      <c r="H21" s="13"/>
      <c r="I21" s="25" t="s">
        <v>8</v>
      </c>
      <c r="J21" s="14"/>
      <c r="K21" s="28" t="s">
        <v>865</v>
      </c>
      <c r="L21" s="30" t="s">
        <v>8</v>
      </c>
      <c r="M21" s="71">
        <v>10</v>
      </c>
      <c r="N21" s="71" t="s">
        <v>800</v>
      </c>
      <c r="O21" s="414">
        <f t="shared" si="0"/>
        <v>0.81789520000000004</v>
      </c>
    </row>
    <row r="22" spans="1:15" x14ac:dyDescent="0.15">
      <c r="A22" s="12"/>
      <c r="B22" s="25">
        <v>1</v>
      </c>
      <c r="C22" s="25" t="s">
        <v>523</v>
      </c>
      <c r="D22" s="13"/>
      <c r="E22" s="13"/>
      <c r="F22" s="13"/>
      <c r="G22" s="13"/>
      <c r="H22" s="13"/>
      <c r="I22" s="25" t="s">
        <v>8</v>
      </c>
      <c r="J22" s="14"/>
      <c r="K22" s="28" t="s">
        <v>866</v>
      </c>
      <c r="L22" s="30" t="s">
        <v>8</v>
      </c>
      <c r="M22" s="71">
        <v>11</v>
      </c>
      <c r="N22" s="71" t="s">
        <v>801</v>
      </c>
      <c r="O22" s="414">
        <f t="shared" si="0"/>
        <v>38.177279999999996</v>
      </c>
    </row>
    <row r="23" spans="1:15" x14ac:dyDescent="0.15">
      <c r="A23" s="12"/>
      <c r="B23" s="25">
        <v>1</v>
      </c>
      <c r="C23" s="25" t="s">
        <v>524</v>
      </c>
      <c r="D23" s="13"/>
      <c r="E23" s="13"/>
      <c r="F23" s="31"/>
      <c r="G23" s="13"/>
      <c r="H23" s="13"/>
      <c r="I23" s="25" t="s">
        <v>8</v>
      </c>
      <c r="J23" s="14"/>
      <c r="K23" s="28" t="s">
        <v>867</v>
      </c>
      <c r="L23" s="30" t="s">
        <v>8</v>
      </c>
      <c r="M23" s="71">
        <v>12</v>
      </c>
      <c r="N23" s="71" t="s">
        <v>802</v>
      </c>
      <c r="O23" s="414">
        <f t="shared" si="0"/>
        <v>3.154928E-3</v>
      </c>
    </row>
    <row r="24" spans="1:15" x14ac:dyDescent="0.15">
      <c r="A24" s="12"/>
      <c r="B24" s="25">
        <v>1</v>
      </c>
      <c r="C24" s="25" t="s">
        <v>525</v>
      </c>
      <c r="D24" s="13"/>
      <c r="E24" s="13"/>
      <c r="F24" s="13"/>
      <c r="G24" s="13"/>
      <c r="H24" s="13"/>
      <c r="I24" s="25" t="s">
        <v>8</v>
      </c>
      <c r="J24" s="14"/>
      <c r="K24" s="28" t="s">
        <v>868</v>
      </c>
      <c r="L24" s="30" t="s">
        <v>8</v>
      </c>
      <c r="M24" s="71">
        <v>13</v>
      </c>
      <c r="N24" s="71" t="s">
        <v>803</v>
      </c>
      <c r="O24" s="414">
        <f t="shared" si="0"/>
        <v>1.6304880000000002</v>
      </c>
    </row>
    <row r="25" spans="1:15" x14ac:dyDescent="0.15">
      <c r="A25" s="12"/>
      <c r="B25" s="25">
        <v>100</v>
      </c>
      <c r="C25" s="25" t="s">
        <v>526</v>
      </c>
      <c r="D25" s="13"/>
      <c r="E25" s="13"/>
      <c r="F25" s="13"/>
      <c r="G25" s="13"/>
      <c r="H25" s="13"/>
      <c r="I25" s="25" t="s">
        <v>8</v>
      </c>
      <c r="J25" s="14"/>
      <c r="K25" s="28" t="s">
        <v>869</v>
      </c>
      <c r="L25" s="30" t="s">
        <v>8</v>
      </c>
      <c r="M25" s="71">
        <v>14</v>
      </c>
      <c r="N25" s="71" t="s">
        <v>804</v>
      </c>
      <c r="O25" s="414">
        <f t="shared" si="0"/>
        <v>8.4705839999999998E-3</v>
      </c>
    </row>
    <row r="26" spans="1:15" x14ac:dyDescent="0.15">
      <c r="A26" s="12"/>
      <c r="B26" s="25">
        <v>1</v>
      </c>
      <c r="C26" s="25" t="s">
        <v>527</v>
      </c>
      <c r="D26" s="13"/>
      <c r="E26" s="13"/>
      <c r="F26" s="13"/>
      <c r="G26" s="13"/>
      <c r="H26" s="13"/>
      <c r="I26" s="25" t="s">
        <v>8</v>
      </c>
      <c r="J26" s="14"/>
      <c r="K26" s="28" t="s">
        <v>870</v>
      </c>
      <c r="L26" s="30" t="s">
        <v>8</v>
      </c>
      <c r="M26" s="71">
        <v>15</v>
      </c>
      <c r="N26" s="71" t="s">
        <v>366</v>
      </c>
      <c r="O26" s="414">
        <f t="shared" si="0"/>
        <v>87.622160000000008</v>
      </c>
    </row>
    <row r="27" spans="1:15" x14ac:dyDescent="0.15">
      <c r="A27" s="12"/>
      <c r="B27" s="25">
        <v>1</v>
      </c>
      <c r="C27" s="25" t="s">
        <v>528</v>
      </c>
      <c r="D27" s="13"/>
      <c r="E27" s="13"/>
      <c r="F27" s="13"/>
      <c r="G27" s="32"/>
      <c r="H27" s="13"/>
      <c r="I27" s="25" t="s">
        <v>8</v>
      </c>
      <c r="J27" s="14"/>
      <c r="K27" s="28" t="s">
        <v>529</v>
      </c>
      <c r="L27" s="30" t="s">
        <v>8</v>
      </c>
      <c r="M27" s="71">
        <v>16</v>
      </c>
      <c r="N27" s="71" t="s">
        <v>805</v>
      </c>
      <c r="O27" s="414">
        <f t="shared" si="0"/>
        <v>344.65600000000001</v>
      </c>
    </row>
    <row r="28" spans="1:15" x14ac:dyDescent="0.15">
      <c r="A28" s="12"/>
      <c r="B28" s="25">
        <v>1</v>
      </c>
      <c r="C28" s="25" t="s">
        <v>530</v>
      </c>
      <c r="D28" s="13"/>
      <c r="E28" s="13"/>
      <c r="F28" s="13"/>
      <c r="G28" s="13"/>
      <c r="H28" s="13"/>
      <c r="I28" s="25" t="s">
        <v>8</v>
      </c>
      <c r="J28" s="14"/>
      <c r="K28" s="28" t="s">
        <v>864</v>
      </c>
      <c r="L28" s="30" t="s">
        <v>8</v>
      </c>
      <c r="M28" s="71">
        <v>17</v>
      </c>
      <c r="N28" s="71" t="s">
        <v>806</v>
      </c>
      <c r="O28" s="414">
        <f t="shared" si="0"/>
        <v>36.056320000000007</v>
      </c>
    </row>
    <row r="29" spans="1:15" x14ac:dyDescent="0.15">
      <c r="A29" s="12"/>
      <c r="B29" s="25">
        <v>100</v>
      </c>
      <c r="C29" s="25" t="s">
        <v>531</v>
      </c>
      <c r="D29" s="13"/>
      <c r="E29" s="13"/>
      <c r="F29" s="13"/>
      <c r="G29" s="13"/>
      <c r="H29" s="13"/>
      <c r="I29" s="25" t="s">
        <v>8</v>
      </c>
      <c r="J29" s="14"/>
      <c r="K29" s="28" t="s">
        <v>871</v>
      </c>
      <c r="L29" s="30" t="s">
        <v>8</v>
      </c>
      <c r="M29" s="71">
        <v>18</v>
      </c>
      <c r="N29" s="71" t="s">
        <v>807</v>
      </c>
      <c r="O29" s="414">
        <f t="shared" si="0"/>
        <v>9.7829280000000005E-2</v>
      </c>
    </row>
    <row r="30" spans="1:15" x14ac:dyDescent="0.15">
      <c r="A30" s="12"/>
      <c r="B30" s="25">
        <v>100</v>
      </c>
      <c r="C30" s="25" t="s">
        <v>532</v>
      </c>
      <c r="D30" s="13"/>
      <c r="E30" s="13"/>
      <c r="F30" s="13"/>
      <c r="G30" s="13"/>
      <c r="H30" s="13"/>
      <c r="I30" s="25" t="s">
        <v>8</v>
      </c>
      <c r="J30" s="14"/>
      <c r="K30" s="28" t="s">
        <v>872</v>
      </c>
      <c r="L30" s="30" t="s">
        <v>8</v>
      </c>
      <c r="M30" s="71">
        <v>19</v>
      </c>
      <c r="N30" s="71" t="s">
        <v>808</v>
      </c>
      <c r="O30" s="414">
        <f t="shared" si="0"/>
        <v>3.207952E-2</v>
      </c>
    </row>
    <row r="31" spans="1:15" x14ac:dyDescent="0.15">
      <c r="A31" s="12"/>
      <c r="B31" s="25">
        <v>1</v>
      </c>
      <c r="C31" s="25" t="s">
        <v>533</v>
      </c>
      <c r="D31" s="13"/>
      <c r="E31" s="13"/>
      <c r="F31" s="13"/>
      <c r="G31" s="13"/>
      <c r="H31" s="13"/>
      <c r="I31" s="25" t="s">
        <v>8</v>
      </c>
      <c r="J31" s="14"/>
      <c r="K31" s="28" t="s">
        <v>873</v>
      </c>
      <c r="L31" s="30" t="s">
        <v>8</v>
      </c>
      <c r="M31" s="71">
        <v>20</v>
      </c>
      <c r="N31" s="71" t="s">
        <v>809</v>
      </c>
      <c r="O31" s="414">
        <f t="shared" si="0"/>
        <v>429.49440000000004</v>
      </c>
    </row>
    <row r="32" spans="1:15" x14ac:dyDescent="0.15">
      <c r="A32" s="12"/>
      <c r="B32" s="25">
        <v>1</v>
      </c>
      <c r="C32" s="25" t="s">
        <v>534</v>
      </c>
      <c r="D32" s="13"/>
      <c r="E32" s="13"/>
      <c r="F32" s="13"/>
      <c r="G32" s="13"/>
      <c r="H32" s="13"/>
      <c r="I32" s="25" t="s">
        <v>8</v>
      </c>
      <c r="J32" s="14"/>
      <c r="K32" s="28" t="s">
        <v>874</v>
      </c>
      <c r="L32" s="30" t="s">
        <v>8</v>
      </c>
      <c r="M32" s="71">
        <v>21</v>
      </c>
      <c r="N32" s="71" t="s">
        <v>810</v>
      </c>
      <c r="O32" s="414">
        <f t="shared" si="0"/>
        <v>1.0869920000000002</v>
      </c>
    </row>
    <row r="33" spans="1:15" x14ac:dyDescent="0.15">
      <c r="A33" s="12"/>
      <c r="B33" s="25">
        <v>100</v>
      </c>
      <c r="C33" s="25" t="s">
        <v>535</v>
      </c>
      <c r="D33" s="13"/>
      <c r="E33" s="13"/>
      <c r="F33" s="13"/>
      <c r="G33" s="13"/>
      <c r="H33" s="13"/>
      <c r="I33" s="25" t="s">
        <v>8</v>
      </c>
      <c r="J33" s="14"/>
      <c r="K33" s="28" t="s">
        <v>875</v>
      </c>
      <c r="L33" s="30" t="s">
        <v>8</v>
      </c>
      <c r="M33" s="71">
        <v>22</v>
      </c>
      <c r="N33" s="71" t="s">
        <v>811</v>
      </c>
      <c r="O33" s="414">
        <f t="shared" si="0"/>
        <v>2.6909679999999998E-2</v>
      </c>
    </row>
    <row r="34" spans="1:15" x14ac:dyDescent="0.15">
      <c r="A34" s="12"/>
      <c r="B34" s="25">
        <v>1</v>
      </c>
      <c r="C34" s="25" t="s">
        <v>536</v>
      </c>
      <c r="D34" s="13"/>
      <c r="E34" s="13"/>
      <c r="F34" s="13"/>
      <c r="G34" s="13"/>
      <c r="H34" s="13"/>
      <c r="I34" s="25" t="s">
        <v>8</v>
      </c>
      <c r="J34" s="14"/>
      <c r="K34" s="28" t="s">
        <v>876</v>
      </c>
      <c r="L34" s="30" t="s">
        <v>8</v>
      </c>
      <c r="M34" s="71">
        <v>23</v>
      </c>
      <c r="N34" s="71" t="s">
        <v>812</v>
      </c>
      <c r="O34" s="414">
        <f t="shared" si="0"/>
        <v>35.260960000000004</v>
      </c>
    </row>
    <row r="35" spans="1:15" x14ac:dyDescent="0.15">
      <c r="A35" s="12"/>
      <c r="B35" s="25">
        <v>1</v>
      </c>
      <c r="C35" s="25" t="s">
        <v>537</v>
      </c>
      <c r="D35" s="13"/>
      <c r="E35" s="13"/>
      <c r="F35" s="13"/>
      <c r="G35" s="13"/>
      <c r="H35" s="13"/>
      <c r="I35" s="25" t="s">
        <v>8</v>
      </c>
      <c r="J35" s="14"/>
      <c r="K35" s="28" t="s">
        <v>877</v>
      </c>
      <c r="L35" s="30" t="s">
        <v>8</v>
      </c>
      <c r="M35" s="71">
        <v>24</v>
      </c>
      <c r="N35" s="71" t="s">
        <v>813</v>
      </c>
      <c r="O35" s="414">
        <f t="shared" si="0"/>
        <v>95.708320000000001</v>
      </c>
    </row>
    <row r="36" spans="1:15" x14ac:dyDescent="0.15">
      <c r="A36" s="12"/>
      <c r="B36" s="25">
        <v>100</v>
      </c>
      <c r="C36" s="25" t="s">
        <v>538</v>
      </c>
      <c r="D36" s="13"/>
      <c r="E36" s="13"/>
      <c r="F36" s="13"/>
      <c r="G36" s="13"/>
      <c r="H36" s="13"/>
      <c r="I36" s="25" t="s">
        <v>8</v>
      </c>
      <c r="J36" s="14"/>
      <c r="K36" s="28" t="s">
        <v>878</v>
      </c>
      <c r="L36" s="30" t="s">
        <v>8</v>
      </c>
      <c r="M36" s="71">
        <v>25</v>
      </c>
      <c r="N36" s="71" t="s">
        <v>814</v>
      </c>
      <c r="O36" s="414">
        <f t="shared" si="0"/>
        <v>4.215408</v>
      </c>
    </row>
    <row r="37" spans="1:15" x14ac:dyDescent="0.15">
      <c r="A37" s="12"/>
      <c r="B37" s="25">
        <v>100</v>
      </c>
      <c r="C37" s="25" t="s">
        <v>539</v>
      </c>
      <c r="D37" s="13"/>
      <c r="E37" s="13"/>
      <c r="F37" s="13"/>
      <c r="G37" s="13"/>
      <c r="H37" s="13"/>
      <c r="I37" s="25" t="s">
        <v>8</v>
      </c>
      <c r="J37" s="14"/>
      <c r="K37" s="28" t="s">
        <v>864</v>
      </c>
      <c r="L37" s="30" t="s">
        <v>8</v>
      </c>
      <c r="M37" s="71">
        <v>26</v>
      </c>
      <c r="N37" s="71" t="s">
        <v>815</v>
      </c>
      <c r="O37" s="414">
        <f t="shared" si="0"/>
        <v>0.36056320000000003</v>
      </c>
    </row>
    <row r="38" spans="1:15" x14ac:dyDescent="0.15">
      <c r="A38" s="12"/>
      <c r="B38" s="25">
        <v>1</v>
      </c>
      <c r="C38" s="25" t="s">
        <v>540</v>
      </c>
      <c r="D38" s="13"/>
      <c r="E38" s="13"/>
      <c r="F38" s="13"/>
      <c r="G38" s="13"/>
      <c r="H38" s="13"/>
      <c r="I38" s="25" t="s">
        <v>8</v>
      </c>
      <c r="J38" s="14"/>
      <c r="K38" s="28" t="s">
        <v>879</v>
      </c>
      <c r="L38" s="30" t="s">
        <v>8</v>
      </c>
      <c r="M38" s="71">
        <v>27</v>
      </c>
      <c r="N38" s="71" t="s">
        <v>816</v>
      </c>
      <c r="O38" s="414">
        <f t="shared" si="0"/>
        <v>9.6371120000000001</v>
      </c>
    </row>
    <row r="39" spans="1:15" x14ac:dyDescent="0.15">
      <c r="A39" s="12"/>
      <c r="B39" s="25">
        <v>100</v>
      </c>
      <c r="C39" s="25" t="s">
        <v>541</v>
      </c>
      <c r="D39" s="13"/>
      <c r="E39" s="13"/>
      <c r="F39" s="13"/>
      <c r="G39" s="13"/>
      <c r="H39" s="13"/>
      <c r="I39" s="25" t="s">
        <v>8</v>
      </c>
      <c r="J39" s="14"/>
      <c r="K39" s="28" t="s">
        <v>880</v>
      </c>
      <c r="L39" s="30" t="s">
        <v>8</v>
      </c>
      <c r="M39" s="71">
        <v>28</v>
      </c>
      <c r="N39" s="71" t="s">
        <v>817</v>
      </c>
      <c r="O39" s="414">
        <f t="shared" si="0"/>
        <v>3.6454</v>
      </c>
    </row>
    <row r="40" spans="1:15" x14ac:dyDescent="0.15">
      <c r="A40" s="12"/>
      <c r="B40" s="25">
        <v>100</v>
      </c>
      <c r="C40" s="25" t="s">
        <v>542</v>
      </c>
      <c r="D40" s="13"/>
      <c r="E40" s="13"/>
      <c r="F40" s="13"/>
      <c r="G40" s="13"/>
      <c r="H40" s="13"/>
      <c r="I40" s="25" t="s">
        <v>8</v>
      </c>
      <c r="J40" s="14"/>
      <c r="K40" s="28" t="s">
        <v>881</v>
      </c>
      <c r="L40" s="30" t="s">
        <v>8</v>
      </c>
      <c r="M40" s="71">
        <v>29</v>
      </c>
      <c r="N40" s="71" t="s">
        <v>818</v>
      </c>
      <c r="O40" s="414">
        <f t="shared" si="0"/>
        <v>1.1280856000000001</v>
      </c>
    </row>
    <row r="41" spans="1:15" x14ac:dyDescent="0.15">
      <c r="A41" s="12"/>
      <c r="B41" s="25">
        <v>1</v>
      </c>
      <c r="C41" s="25" t="s">
        <v>543</v>
      </c>
      <c r="D41" s="13"/>
      <c r="E41" s="13"/>
      <c r="F41" s="13"/>
      <c r="G41" s="13"/>
      <c r="H41" s="13"/>
      <c r="I41" s="25" t="s">
        <v>8</v>
      </c>
      <c r="J41" s="14"/>
      <c r="K41" s="28" t="s">
        <v>882</v>
      </c>
      <c r="L41" s="30" t="s">
        <v>8</v>
      </c>
      <c r="M41" s="71">
        <v>30</v>
      </c>
      <c r="N41" s="71" t="s">
        <v>819</v>
      </c>
      <c r="O41" s="414">
        <f t="shared" si="0"/>
        <v>5.5542639999999999</v>
      </c>
    </row>
    <row r="42" spans="1:15" x14ac:dyDescent="0.15">
      <c r="A42" s="12"/>
      <c r="B42" s="25">
        <v>100</v>
      </c>
      <c r="C42" s="25" t="s">
        <v>544</v>
      </c>
      <c r="D42" s="13"/>
      <c r="E42" s="13"/>
      <c r="F42" s="13"/>
      <c r="G42" s="13"/>
      <c r="H42" s="13"/>
      <c r="I42" s="25" t="s">
        <v>8</v>
      </c>
      <c r="J42" s="14"/>
      <c r="K42" s="28" t="s">
        <v>883</v>
      </c>
      <c r="L42" s="30" t="s">
        <v>8</v>
      </c>
      <c r="M42" s="71">
        <v>31</v>
      </c>
      <c r="N42" s="71" t="s">
        <v>820</v>
      </c>
      <c r="O42" s="414">
        <f t="shared" si="0"/>
        <v>0.14449040000000002</v>
      </c>
    </row>
    <row r="43" spans="1:15" x14ac:dyDescent="0.15">
      <c r="A43" s="12"/>
      <c r="B43" s="25">
        <v>1</v>
      </c>
      <c r="C43" s="25" t="s">
        <v>545</v>
      </c>
      <c r="D43" s="13"/>
      <c r="E43" s="13"/>
      <c r="F43" s="13"/>
      <c r="G43" s="13"/>
      <c r="H43" s="13"/>
      <c r="I43" s="25" t="s">
        <v>8</v>
      </c>
      <c r="J43" s="14"/>
      <c r="K43" s="28" t="s">
        <v>884</v>
      </c>
      <c r="L43" s="30" t="s">
        <v>8</v>
      </c>
      <c r="M43" s="71">
        <v>32</v>
      </c>
      <c r="N43" s="71" t="s">
        <v>821</v>
      </c>
      <c r="O43" s="414">
        <f t="shared" si="0"/>
        <v>18.160720000000001</v>
      </c>
    </row>
    <row r="44" spans="1:15" x14ac:dyDescent="0.15">
      <c r="A44" s="12"/>
      <c r="B44" s="25">
        <v>1</v>
      </c>
      <c r="C44" s="25" t="s">
        <v>546</v>
      </c>
      <c r="D44" s="13"/>
      <c r="E44" s="13"/>
      <c r="F44" s="13"/>
      <c r="G44" s="13"/>
      <c r="H44" s="13"/>
      <c r="I44" s="25" t="s">
        <v>8</v>
      </c>
      <c r="J44" s="14"/>
      <c r="K44" s="28" t="s">
        <v>885</v>
      </c>
      <c r="L44" s="30" t="s">
        <v>8</v>
      </c>
      <c r="M44" s="71">
        <v>33</v>
      </c>
      <c r="N44" s="71" t="s">
        <v>822</v>
      </c>
      <c r="O44" s="414">
        <f t="shared" si="0"/>
        <v>19.618880000000001</v>
      </c>
    </row>
    <row r="45" spans="1:15" x14ac:dyDescent="0.15">
      <c r="A45" s="12"/>
      <c r="B45" s="25">
        <v>1</v>
      </c>
      <c r="C45" s="25" t="s">
        <v>547</v>
      </c>
      <c r="D45" s="13"/>
      <c r="E45" s="13"/>
      <c r="F45" s="13"/>
      <c r="G45" s="13"/>
      <c r="H45" s="13"/>
      <c r="I45" s="25" t="s">
        <v>8</v>
      </c>
      <c r="J45" s="14"/>
      <c r="K45" s="28" t="s">
        <v>886</v>
      </c>
      <c r="L45" s="30" t="s">
        <v>8</v>
      </c>
      <c r="M45" s="71">
        <v>34</v>
      </c>
      <c r="N45" s="71" t="s">
        <v>823</v>
      </c>
      <c r="O45" s="414">
        <f t="shared" si="0"/>
        <v>7.1317279999999998</v>
      </c>
    </row>
    <row r="46" spans="1:15" x14ac:dyDescent="0.15">
      <c r="A46" s="12"/>
      <c r="B46" s="25">
        <v>1</v>
      </c>
      <c r="C46" s="25" t="s">
        <v>548</v>
      </c>
      <c r="D46" s="13"/>
      <c r="E46" s="13"/>
      <c r="F46" s="13"/>
      <c r="G46" s="13"/>
      <c r="H46" s="13"/>
      <c r="I46" s="25" t="s">
        <v>8</v>
      </c>
      <c r="J46" s="14"/>
      <c r="K46" s="28" t="s">
        <v>887</v>
      </c>
      <c r="L46" s="30" t="s">
        <v>8</v>
      </c>
      <c r="M46" s="71">
        <v>35</v>
      </c>
      <c r="N46" s="71" t="s">
        <v>824</v>
      </c>
      <c r="O46" s="414">
        <f t="shared" si="0"/>
        <v>0.29825999999999997</v>
      </c>
    </row>
    <row r="47" spans="1:15" x14ac:dyDescent="0.15">
      <c r="A47" s="12"/>
      <c r="B47" s="25">
        <v>1</v>
      </c>
      <c r="C47" s="25" t="s">
        <v>549</v>
      </c>
      <c r="D47" s="13"/>
      <c r="E47" s="13"/>
      <c r="F47" s="13"/>
      <c r="G47" s="13"/>
      <c r="H47" s="13"/>
      <c r="I47" s="25" t="s">
        <v>8</v>
      </c>
      <c r="J47" s="14"/>
      <c r="K47" s="28" t="s">
        <v>888</v>
      </c>
      <c r="L47" s="30" t="s">
        <v>8</v>
      </c>
      <c r="M47" s="71">
        <v>36</v>
      </c>
      <c r="N47" s="71" t="s">
        <v>825</v>
      </c>
      <c r="O47" s="414">
        <f t="shared" si="0"/>
        <v>80.463920000000002</v>
      </c>
    </row>
    <row r="48" spans="1:15" x14ac:dyDescent="0.15">
      <c r="A48" s="12"/>
      <c r="B48" s="25">
        <v>1</v>
      </c>
      <c r="C48" s="25" t="s">
        <v>550</v>
      </c>
      <c r="D48" s="13"/>
      <c r="E48" s="13"/>
      <c r="F48" s="13"/>
      <c r="G48" s="13"/>
      <c r="H48" s="13"/>
      <c r="I48" s="25" t="s">
        <v>8</v>
      </c>
      <c r="J48" s="14"/>
      <c r="K48" s="28" t="s">
        <v>889</v>
      </c>
      <c r="L48" s="30" t="s">
        <v>8</v>
      </c>
      <c r="M48" s="71">
        <v>37</v>
      </c>
      <c r="N48" s="71" t="s">
        <v>826</v>
      </c>
      <c r="O48" s="414">
        <f t="shared" si="0"/>
        <v>13.083672</v>
      </c>
    </row>
    <row r="49" spans="1:15" x14ac:dyDescent="0.15">
      <c r="A49" s="12"/>
      <c r="B49" s="25">
        <v>1</v>
      </c>
      <c r="C49" s="25" t="s">
        <v>551</v>
      </c>
      <c r="D49" s="13"/>
      <c r="E49" s="13"/>
      <c r="F49" s="13"/>
      <c r="G49" s="13"/>
      <c r="H49" s="13"/>
      <c r="I49" s="25" t="s">
        <v>8</v>
      </c>
      <c r="J49" s="14"/>
      <c r="K49" s="28" t="s">
        <v>890</v>
      </c>
      <c r="L49" s="30" t="s">
        <v>8</v>
      </c>
      <c r="M49" s="71">
        <v>38</v>
      </c>
      <c r="N49" s="71" t="s">
        <v>827</v>
      </c>
      <c r="O49" s="414">
        <f t="shared" si="0"/>
        <v>0.59519440000000001</v>
      </c>
    </row>
    <row r="50" spans="1:15" x14ac:dyDescent="0.15">
      <c r="A50" s="12"/>
      <c r="B50" s="25">
        <v>100</v>
      </c>
      <c r="C50" s="25" t="s">
        <v>552</v>
      </c>
      <c r="D50" s="13"/>
      <c r="E50" s="13"/>
      <c r="F50" s="13"/>
      <c r="G50" s="13"/>
      <c r="H50" s="13"/>
      <c r="I50" s="25" t="s">
        <v>8</v>
      </c>
      <c r="J50" s="14"/>
      <c r="K50" s="28" t="s">
        <v>891</v>
      </c>
      <c r="L50" s="30" t="s">
        <v>8</v>
      </c>
      <c r="M50" s="71">
        <v>39</v>
      </c>
      <c r="N50" s="71" t="s">
        <v>828</v>
      </c>
      <c r="O50" s="414">
        <f t="shared" si="0"/>
        <v>1.0949456</v>
      </c>
    </row>
    <row r="51" spans="1:15" x14ac:dyDescent="0.15">
      <c r="A51" s="12"/>
      <c r="B51" s="25">
        <v>1</v>
      </c>
      <c r="C51" s="25" t="s">
        <v>553</v>
      </c>
      <c r="D51" s="13"/>
      <c r="E51" s="13"/>
      <c r="F51" s="13"/>
      <c r="G51" s="13"/>
      <c r="H51" s="13"/>
      <c r="I51" s="25" t="s">
        <v>8</v>
      </c>
      <c r="J51" s="14"/>
      <c r="K51" s="28" t="s">
        <v>892</v>
      </c>
      <c r="L51" s="30" t="s">
        <v>8</v>
      </c>
      <c r="M51" s="71">
        <v>40</v>
      </c>
      <c r="N51" s="71" t="s">
        <v>829</v>
      </c>
      <c r="O51" s="414">
        <f t="shared" si="0"/>
        <v>37.647039999999997</v>
      </c>
    </row>
    <row r="52" spans="1:15" x14ac:dyDescent="0.15">
      <c r="A52" s="12"/>
      <c r="B52" s="25">
        <v>1</v>
      </c>
      <c r="C52" s="25" t="s">
        <v>554</v>
      </c>
      <c r="D52" s="13"/>
      <c r="E52" s="13"/>
      <c r="F52" s="13"/>
      <c r="G52" s="13"/>
      <c r="H52" s="13"/>
      <c r="I52" s="25" t="s">
        <v>8</v>
      </c>
      <c r="J52" s="14"/>
      <c r="K52" s="28" t="s">
        <v>893</v>
      </c>
      <c r="L52" s="30" t="s">
        <v>8</v>
      </c>
      <c r="M52" s="71">
        <v>41</v>
      </c>
      <c r="N52" s="71" t="s">
        <v>830</v>
      </c>
      <c r="O52" s="414">
        <f t="shared" si="0"/>
        <v>351.28399999999999</v>
      </c>
    </row>
    <row r="53" spans="1:15" x14ac:dyDescent="0.15">
      <c r="A53" s="12"/>
      <c r="B53" s="25">
        <v>100</v>
      </c>
      <c r="C53" s="25" t="s">
        <v>555</v>
      </c>
      <c r="D53" s="13"/>
      <c r="E53" s="13"/>
      <c r="F53" s="13"/>
      <c r="G53" s="13"/>
      <c r="H53" s="13"/>
      <c r="I53" s="25" t="s">
        <v>8</v>
      </c>
      <c r="J53" s="14"/>
      <c r="K53" s="28" t="s">
        <v>894</v>
      </c>
      <c r="L53" s="30" t="s">
        <v>8</v>
      </c>
      <c r="M53" s="71">
        <v>42</v>
      </c>
      <c r="N53" s="71" t="s">
        <v>831</v>
      </c>
      <c r="O53" s="414">
        <f t="shared" si="0"/>
        <v>0.33272560000000001</v>
      </c>
    </row>
    <row r="54" spans="1:15" x14ac:dyDescent="0.15">
      <c r="A54" s="12"/>
      <c r="B54" s="25">
        <v>100</v>
      </c>
      <c r="C54" s="25" t="s">
        <v>556</v>
      </c>
      <c r="D54" s="13"/>
      <c r="E54" s="13"/>
      <c r="F54" s="13"/>
      <c r="G54" s="13"/>
      <c r="H54" s="13"/>
      <c r="I54" s="25" t="s">
        <v>8</v>
      </c>
      <c r="J54" s="14"/>
      <c r="K54" s="28" t="s">
        <v>895</v>
      </c>
      <c r="L54" s="30" t="s">
        <v>8</v>
      </c>
      <c r="M54" s="71">
        <v>43</v>
      </c>
      <c r="N54" s="71" t="s">
        <v>832</v>
      </c>
      <c r="O54" s="414">
        <f t="shared" si="0"/>
        <v>1.2951112</v>
      </c>
    </row>
    <row r="55" spans="1:15" x14ac:dyDescent="0.15">
      <c r="A55" s="12"/>
      <c r="B55" s="25">
        <v>1</v>
      </c>
      <c r="C55" s="25" t="s">
        <v>557</v>
      </c>
      <c r="D55" s="13"/>
      <c r="E55" s="13"/>
      <c r="F55" s="13"/>
      <c r="G55" s="13"/>
      <c r="H55" s="13"/>
      <c r="I55" s="25" t="s">
        <v>8</v>
      </c>
      <c r="J55" s="14"/>
      <c r="K55" s="28" t="s">
        <v>896</v>
      </c>
      <c r="L55" s="30" t="s">
        <v>8</v>
      </c>
      <c r="M55" s="71">
        <v>44</v>
      </c>
      <c r="N55" s="71" t="s">
        <v>833</v>
      </c>
      <c r="O55" s="414">
        <f t="shared" si="0"/>
        <v>58.724080000000001</v>
      </c>
    </row>
    <row r="56" spans="1:15" x14ac:dyDescent="0.15">
      <c r="A56" s="12"/>
      <c r="B56" s="25">
        <v>1</v>
      </c>
      <c r="C56" s="25" t="s">
        <v>558</v>
      </c>
      <c r="D56" s="13"/>
      <c r="E56" s="13"/>
      <c r="F56" s="13"/>
      <c r="G56" s="13"/>
      <c r="H56" s="13"/>
      <c r="I56" s="25" t="s">
        <v>8</v>
      </c>
      <c r="J56" s="13"/>
      <c r="K56" s="28" t="s">
        <v>897</v>
      </c>
      <c r="L56" s="30" t="s">
        <v>8</v>
      </c>
      <c r="M56" s="71">
        <v>45</v>
      </c>
      <c r="N56" s="71" t="s">
        <v>834</v>
      </c>
      <c r="O56" s="414">
        <f t="shared" si="0"/>
        <v>2.3065439999999997</v>
      </c>
    </row>
    <row r="57" spans="1:15" x14ac:dyDescent="0.15">
      <c r="A57" s="12"/>
      <c r="B57" s="25">
        <v>1</v>
      </c>
      <c r="C57" s="25" t="s">
        <v>559</v>
      </c>
      <c r="D57" s="13"/>
      <c r="E57" s="13"/>
      <c r="F57" s="13"/>
      <c r="G57" s="13"/>
      <c r="H57" s="13"/>
      <c r="I57" s="25" t="s">
        <v>8</v>
      </c>
      <c r="J57" s="14"/>
      <c r="K57" s="28" t="s">
        <v>898</v>
      </c>
      <c r="L57" s="30" t="s">
        <v>8</v>
      </c>
      <c r="M57" s="71">
        <v>46</v>
      </c>
      <c r="N57" s="71" t="s">
        <v>835</v>
      </c>
      <c r="O57" s="414">
        <f t="shared" si="0"/>
        <v>25.053840000000001</v>
      </c>
    </row>
    <row r="58" spans="1:15" x14ac:dyDescent="0.15">
      <c r="A58" s="12"/>
      <c r="B58" s="25">
        <v>1</v>
      </c>
      <c r="C58" s="25" t="s">
        <v>560</v>
      </c>
      <c r="D58" s="13"/>
      <c r="E58" s="13"/>
      <c r="F58" s="13"/>
      <c r="G58" s="13"/>
      <c r="H58" s="13"/>
      <c r="I58" s="25" t="s">
        <v>8</v>
      </c>
      <c r="J58" s="14"/>
      <c r="K58" s="28" t="s">
        <v>877</v>
      </c>
      <c r="L58" s="30" t="s">
        <v>8</v>
      </c>
      <c r="M58" s="71">
        <v>47</v>
      </c>
      <c r="N58" s="71" t="s">
        <v>836</v>
      </c>
      <c r="O58" s="414">
        <f t="shared" si="0"/>
        <v>95.708320000000001</v>
      </c>
    </row>
    <row r="59" spans="1:15" x14ac:dyDescent="0.15">
      <c r="A59" s="12"/>
      <c r="B59" s="25">
        <v>100</v>
      </c>
      <c r="C59" s="25" t="s">
        <v>561</v>
      </c>
      <c r="D59" s="13"/>
      <c r="E59" s="13"/>
      <c r="F59" s="13"/>
      <c r="G59" s="13"/>
      <c r="H59" s="13"/>
      <c r="I59" s="25" t="s">
        <v>8</v>
      </c>
      <c r="J59" s="14"/>
      <c r="K59" s="28" t="s">
        <v>899</v>
      </c>
      <c r="L59" s="30" t="s">
        <v>8</v>
      </c>
      <c r="M59" s="71">
        <v>48</v>
      </c>
      <c r="N59" s="71" t="s">
        <v>837</v>
      </c>
      <c r="O59" s="414">
        <f t="shared" si="0"/>
        <v>5.3421679999999996E-3</v>
      </c>
    </row>
    <row r="60" spans="1:15" x14ac:dyDescent="0.15">
      <c r="A60" s="12"/>
      <c r="B60" s="25">
        <v>1</v>
      </c>
      <c r="C60" s="25" t="s">
        <v>562</v>
      </c>
      <c r="D60" s="13"/>
      <c r="E60" s="13"/>
      <c r="F60" s="13"/>
      <c r="G60" s="13"/>
      <c r="H60" s="13"/>
      <c r="I60" s="25" t="s">
        <v>8</v>
      </c>
      <c r="J60" s="14"/>
      <c r="K60" s="28" t="s">
        <v>900</v>
      </c>
      <c r="L60" s="30" t="s">
        <v>8</v>
      </c>
      <c r="M60" s="71">
        <v>49</v>
      </c>
      <c r="N60" s="71" t="s">
        <v>838</v>
      </c>
      <c r="O60" s="414">
        <f t="shared" si="0"/>
        <v>14.31648</v>
      </c>
    </row>
    <row r="61" spans="1:15" x14ac:dyDescent="0.15">
      <c r="A61" s="12"/>
      <c r="B61" s="25">
        <v>1</v>
      </c>
      <c r="C61" s="25" t="s">
        <v>563</v>
      </c>
      <c r="D61" s="13"/>
      <c r="E61" s="13"/>
      <c r="F61" s="13"/>
      <c r="G61" s="13"/>
      <c r="H61" s="13"/>
      <c r="I61" s="25" t="s">
        <v>8</v>
      </c>
      <c r="J61" s="14"/>
      <c r="K61" s="28" t="s">
        <v>901</v>
      </c>
      <c r="L61" s="30" t="s">
        <v>8</v>
      </c>
      <c r="M61" s="71">
        <v>50</v>
      </c>
      <c r="N61" s="71" t="s">
        <v>839</v>
      </c>
      <c r="O61" s="414">
        <f t="shared" si="0"/>
        <v>34.200479999999999</v>
      </c>
    </row>
    <row r="62" spans="1:15" x14ac:dyDescent="0.15">
      <c r="A62" s="12"/>
      <c r="B62" s="25">
        <v>1</v>
      </c>
      <c r="C62" s="25" t="s">
        <v>564</v>
      </c>
      <c r="D62" s="13"/>
      <c r="E62" s="13"/>
      <c r="F62" s="13"/>
      <c r="G62" s="13"/>
      <c r="H62" s="13"/>
      <c r="I62" s="25" t="s">
        <v>8</v>
      </c>
      <c r="J62" s="14"/>
      <c r="K62" s="28" t="s">
        <v>902</v>
      </c>
      <c r="L62" s="30" t="s">
        <v>8</v>
      </c>
      <c r="M62" s="71">
        <v>51</v>
      </c>
      <c r="N62" s="71" t="s">
        <v>840</v>
      </c>
      <c r="O62" s="414">
        <f t="shared" si="0"/>
        <v>28.765519999999999</v>
      </c>
    </row>
    <row r="63" spans="1:15" x14ac:dyDescent="0.15">
      <c r="A63" s="12"/>
      <c r="B63" s="25">
        <v>1</v>
      </c>
      <c r="C63" s="25" t="s">
        <v>565</v>
      </c>
      <c r="D63" s="13"/>
      <c r="E63" s="13"/>
      <c r="F63" s="13"/>
      <c r="G63" s="13"/>
      <c r="H63" s="13"/>
      <c r="I63" s="25" t="s">
        <v>8</v>
      </c>
      <c r="J63" s="14"/>
      <c r="K63" s="28" t="s">
        <v>903</v>
      </c>
      <c r="L63" s="30" t="s">
        <v>8</v>
      </c>
      <c r="M63" s="71">
        <v>52</v>
      </c>
      <c r="N63" s="71" t="s">
        <v>841</v>
      </c>
      <c r="O63" s="414">
        <f t="shared" si="0"/>
        <v>16.967680000000001</v>
      </c>
    </row>
    <row r="64" spans="1:15" x14ac:dyDescent="0.15">
      <c r="A64" s="12"/>
      <c r="B64" s="25">
        <v>1</v>
      </c>
      <c r="C64" s="25" t="s">
        <v>566</v>
      </c>
      <c r="D64" s="13"/>
      <c r="E64" s="13"/>
      <c r="F64" s="13"/>
      <c r="G64" s="13"/>
      <c r="H64" s="13"/>
      <c r="I64" s="25" t="s">
        <v>8</v>
      </c>
      <c r="J64" s="14"/>
      <c r="K64" s="28" t="s">
        <v>902</v>
      </c>
      <c r="L64" s="30" t="s">
        <v>8</v>
      </c>
      <c r="M64" s="71">
        <v>53</v>
      </c>
      <c r="N64" s="71" t="s">
        <v>842</v>
      </c>
      <c r="O64" s="414">
        <f t="shared" si="0"/>
        <v>28.765519999999999</v>
      </c>
    </row>
    <row r="65" spans="1:15" x14ac:dyDescent="0.15">
      <c r="A65" s="12"/>
      <c r="B65" s="25">
        <v>1</v>
      </c>
      <c r="C65" s="25" t="s">
        <v>567</v>
      </c>
      <c r="D65" s="13"/>
      <c r="E65" s="13"/>
      <c r="F65" s="13"/>
      <c r="G65" s="13"/>
      <c r="H65" s="13"/>
      <c r="I65" s="25" t="s">
        <v>8</v>
      </c>
      <c r="J65" s="14"/>
      <c r="K65" s="28" t="s">
        <v>904</v>
      </c>
      <c r="L65" s="30" t="s">
        <v>8</v>
      </c>
      <c r="M65" s="71">
        <v>54</v>
      </c>
      <c r="N65" s="71" t="s">
        <v>843</v>
      </c>
      <c r="O65" s="414">
        <f t="shared" si="0"/>
        <v>7.595688</v>
      </c>
    </row>
    <row r="66" spans="1:15" x14ac:dyDescent="0.15">
      <c r="A66" s="12"/>
      <c r="B66" s="25">
        <v>1</v>
      </c>
      <c r="C66" s="25" t="s">
        <v>568</v>
      </c>
      <c r="D66" s="13"/>
      <c r="E66" s="13"/>
      <c r="F66" s="13"/>
      <c r="G66" s="13"/>
      <c r="H66" s="13"/>
      <c r="I66" s="25" t="s">
        <v>8</v>
      </c>
      <c r="J66" s="14"/>
      <c r="K66" s="28" t="s">
        <v>905</v>
      </c>
      <c r="L66" s="30" t="s">
        <v>8</v>
      </c>
      <c r="M66" s="71">
        <v>55</v>
      </c>
      <c r="N66" s="71" t="s">
        <v>844</v>
      </c>
      <c r="O66" s="414">
        <f t="shared" si="0"/>
        <v>6.3098559999999998E-2</v>
      </c>
    </row>
    <row r="67" spans="1:15" x14ac:dyDescent="0.15">
      <c r="A67" s="12"/>
      <c r="B67" s="25">
        <v>1</v>
      </c>
      <c r="C67" s="25" t="s">
        <v>569</v>
      </c>
      <c r="D67" s="13"/>
      <c r="E67" s="13"/>
      <c r="F67" s="13"/>
      <c r="G67" s="13"/>
      <c r="H67" s="13"/>
      <c r="I67" s="25" t="s">
        <v>8</v>
      </c>
      <c r="J67" s="14"/>
      <c r="K67" s="28" t="s">
        <v>906</v>
      </c>
      <c r="L67" s="30" t="s">
        <v>8</v>
      </c>
      <c r="M67" s="71">
        <v>56</v>
      </c>
      <c r="N67" s="71" t="s">
        <v>845</v>
      </c>
      <c r="O67" s="414">
        <f t="shared" si="0"/>
        <v>6.8135840000000005</v>
      </c>
    </row>
    <row r="68" spans="1:15" x14ac:dyDescent="0.15">
      <c r="A68" s="12"/>
      <c r="B68" s="25">
        <v>1</v>
      </c>
      <c r="C68" s="25" t="s">
        <v>570</v>
      </c>
      <c r="D68" s="13"/>
      <c r="E68" s="13"/>
      <c r="F68" s="13"/>
      <c r="G68" s="13"/>
      <c r="H68" s="13"/>
      <c r="I68" s="25" t="s">
        <v>8</v>
      </c>
      <c r="J68" s="14"/>
      <c r="K68" s="28" t="s">
        <v>907</v>
      </c>
      <c r="L68" s="30" t="s">
        <v>8</v>
      </c>
      <c r="M68" s="71">
        <v>57</v>
      </c>
      <c r="N68" s="71" t="s">
        <v>846</v>
      </c>
      <c r="O68" s="414">
        <f t="shared" si="0"/>
        <v>2.9826000000000001</v>
      </c>
    </row>
    <row r="69" spans="1:15" x14ac:dyDescent="0.15">
      <c r="A69" s="12"/>
      <c r="B69" s="25">
        <v>1</v>
      </c>
      <c r="C69" s="25" t="s">
        <v>571</v>
      </c>
      <c r="D69" s="13"/>
      <c r="E69" s="13"/>
      <c r="F69" s="13"/>
      <c r="G69" s="13"/>
      <c r="H69" s="13"/>
      <c r="I69" s="25" t="s">
        <v>8</v>
      </c>
      <c r="J69" s="14"/>
      <c r="K69" s="28" t="s">
        <v>908</v>
      </c>
      <c r="L69" s="30" t="s">
        <v>8</v>
      </c>
      <c r="M69" s="71">
        <v>58</v>
      </c>
      <c r="N69" s="71" t="s">
        <v>847</v>
      </c>
      <c r="O69" s="414">
        <f t="shared" si="0"/>
        <v>12.288312000000001</v>
      </c>
    </row>
    <row r="70" spans="1:15" x14ac:dyDescent="0.15">
      <c r="A70" s="12"/>
      <c r="B70" s="25">
        <v>1</v>
      </c>
      <c r="C70" s="25" t="s">
        <v>572</v>
      </c>
      <c r="D70" s="13"/>
      <c r="E70" s="13"/>
      <c r="F70" s="13"/>
      <c r="G70" s="13"/>
      <c r="H70" s="13"/>
      <c r="I70" s="25" t="s">
        <v>8</v>
      </c>
      <c r="J70" s="14"/>
      <c r="K70" s="28" t="s">
        <v>909</v>
      </c>
      <c r="L70" s="30" t="s">
        <v>8</v>
      </c>
      <c r="M70" s="71">
        <v>59</v>
      </c>
      <c r="N70" s="71" t="s">
        <v>848</v>
      </c>
      <c r="O70" s="414">
        <f t="shared" si="0"/>
        <v>186.90959999999998</v>
      </c>
    </row>
    <row r="71" spans="1:15" x14ac:dyDescent="0.15">
      <c r="A71" s="12"/>
      <c r="B71" s="25">
        <v>100</v>
      </c>
      <c r="C71" s="25" t="s">
        <v>573</v>
      </c>
      <c r="D71" s="13"/>
      <c r="E71" s="13"/>
      <c r="F71" s="13"/>
      <c r="G71" s="13"/>
      <c r="H71" s="13"/>
      <c r="I71" s="25" t="s">
        <v>8</v>
      </c>
      <c r="J71" s="14"/>
      <c r="K71" s="28" t="s">
        <v>910</v>
      </c>
      <c r="L71" s="30" t="s">
        <v>8</v>
      </c>
      <c r="M71" s="71">
        <v>60</v>
      </c>
      <c r="N71" s="71" t="s">
        <v>849</v>
      </c>
      <c r="O71" s="414">
        <f t="shared" si="0"/>
        <v>7.7282480000000001E-3</v>
      </c>
    </row>
    <row r="72" spans="1:15" x14ac:dyDescent="0.15">
      <c r="A72" s="12"/>
      <c r="B72" s="25">
        <v>1</v>
      </c>
      <c r="C72" s="25" t="s">
        <v>574</v>
      </c>
      <c r="D72" s="13"/>
      <c r="E72" s="13"/>
      <c r="F72" s="13"/>
      <c r="G72" s="13"/>
      <c r="H72" s="13"/>
      <c r="I72" s="25" t="s">
        <v>8</v>
      </c>
      <c r="J72" s="14"/>
      <c r="K72" s="28" t="s">
        <v>911</v>
      </c>
      <c r="L72" s="30" t="s">
        <v>8</v>
      </c>
      <c r="M72" s="71">
        <v>61</v>
      </c>
      <c r="N72" s="71" t="s">
        <v>850</v>
      </c>
      <c r="O72" s="414">
        <f t="shared" si="0"/>
        <v>27.572479999999999</v>
      </c>
    </row>
    <row r="73" spans="1:15" x14ac:dyDescent="0.15">
      <c r="A73" s="12"/>
      <c r="B73" s="25">
        <v>100</v>
      </c>
      <c r="C73" s="25" t="s">
        <v>575</v>
      </c>
      <c r="D73" s="13"/>
      <c r="E73" s="13"/>
      <c r="F73" s="19"/>
      <c r="G73" s="13"/>
      <c r="H73" s="14"/>
      <c r="I73" s="25" t="s">
        <v>8</v>
      </c>
      <c r="J73" s="13"/>
      <c r="K73" s="28" t="s">
        <v>912</v>
      </c>
      <c r="L73" s="30" t="s">
        <v>8</v>
      </c>
      <c r="M73" s="71">
        <v>62</v>
      </c>
      <c r="N73" s="71" t="s">
        <v>851</v>
      </c>
      <c r="O73" s="414">
        <f t="shared" si="0"/>
        <v>0.12540176</v>
      </c>
    </row>
    <row r="74" spans="1:15" x14ac:dyDescent="0.15">
      <c r="A74" s="12"/>
      <c r="B74" s="25">
        <v>1</v>
      </c>
      <c r="C74" s="25" t="s">
        <v>576</v>
      </c>
      <c r="D74" s="13"/>
      <c r="E74" s="13"/>
      <c r="F74" s="13"/>
      <c r="G74" s="14"/>
      <c r="H74" s="13"/>
      <c r="I74" s="25" t="s">
        <v>8</v>
      </c>
      <c r="J74" s="13"/>
      <c r="K74" s="28" t="s">
        <v>913</v>
      </c>
      <c r="L74" s="30" t="s">
        <v>8</v>
      </c>
      <c r="M74" s="71">
        <v>63</v>
      </c>
      <c r="N74" s="71" t="s">
        <v>852</v>
      </c>
      <c r="O74" s="414">
        <f t="shared" si="0"/>
        <v>2.1739840000000004</v>
      </c>
    </row>
    <row r="75" spans="1:15" x14ac:dyDescent="0.15">
      <c r="A75" s="12"/>
      <c r="B75" s="14"/>
      <c r="C75" s="14"/>
      <c r="D75" s="14"/>
      <c r="E75" s="14"/>
      <c r="F75" s="33"/>
      <c r="G75" s="34"/>
      <c r="H75" s="19"/>
      <c r="I75" s="33"/>
      <c r="J75" s="13"/>
      <c r="K75" s="35"/>
      <c r="L75" s="36"/>
      <c r="M75" s="4"/>
      <c r="N75" s="1"/>
    </row>
    <row r="76" spans="1:15" x14ac:dyDescent="0.15">
      <c r="A76" s="12"/>
      <c r="B76" s="13" t="s">
        <v>577</v>
      </c>
      <c r="C76" s="14"/>
      <c r="D76" s="13"/>
      <c r="E76" s="13"/>
      <c r="F76" s="37" t="s">
        <v>12</v>
      </c>
      <c r="G76" s="38"/>
      <c r="H76" s="14"/>
      <c r="I76" s="13"/>
      <c r="J76" s="14"/>
      <c r="K76" s="13"/>
      <c r="L76" s="18"/>
      <c r="M76" s="2"/>
      <c r="N76" s="1"/>
    </row>
    <row r="77" spans="1:15" x14ac:dyDescent="0.15">
      <c r="A77" s="39"/>
      <c r="B77" s="40"/>
      <c r="C77" s="41"/>
      <c r="D77" s="42"/>
      <c r="E77" s="42"/>
      <c r="F77" s="43" t="s">
        <v>914</v>
      </c>
      <c r="G77" s="44"/>
      <c r="H77" s="45"/>
      <c r="I77" s="42"/>
      <c r="J77" s="45"/>
      <c r="K77" s="42"/>
      <c r="L77" s="46"/>
      <c r="M77" s="2"/>
      <c r="N77" s="1"/>
    </row>
    <row r="78" spans="1:15" s="6" customFormat="1" ht="13.5" x14ac:dyDescent="0.15">
      <c r="A78" s="5"/>
      <c r="B78" s="5"/>
      <c r="C78" s="5" t="s">
        <v>13</v>
      </c>
      <c r="D78" s="5"/>
      <c r="E78" s="5"/>
      <c r="F78" s="5"/>
      <c r="G78" s="5"/>
      <c r="H78" s="5"/>
      <c r="I78" s="5"/>
      <c r="J78" s="5"/>
      <c r="K78" s="5"/>
      <c r="L78" s="5"/>
      <c r="M78" s="5"/>
      <c r="N78" s="5"/>
    </row>
  </sheetData>
  <protectedRanges>
    <protectedRange sqref="B13" name="範囲1_1"/>
  </protectedRange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78"/>
  <sheetViews>
    <sheetView workbookViewId="0">
      <selection activeCell="L4" sqref="L4:V6"/>
    </sheetView>
  </sheetViews>
  <sheetFormatPr defaultColWidth="9" defaultRowHeight="14.25" x14ac:dyDescent="0.15"/>
  <cols>
    <col min="1" max="1" width="2.625" style="3" customWidth="1"/>
    <col min="2" max="2" width="4.5" style="3" customWidth="1"/>
    <col min="3" max="3" width="6.125" style="3" customWidth="1"/>
    <col min="4" max="5" width="5.125" style="3" customWidth="1"/>
    <col min="6" max="6" width="6.625" style="3" customWidth="1"/>
    <col min="7" max="8" width="4.125" style="3" customWidth="1"/>
    <col min="9" max="9" width="5.625" style="3" customWidth="1"/>
    <col min="10" max="10" width="4.125" style="3" customWidth="1"/>
    <col min="11" max="11" width="11" style="3" customWidth="1"/>
    <col min="12" max="12" width="17.125" style="3" customWidth="1"/>
    <col min="13" max="13" width="6.25" style="3" customWidth="1"/>
    <col min="14" max="14" width="36.125" style="3" bestFit="1" customWidth="1"/>
    <col min="15" max="15" width="12.125" style="3" customWidth="1"/>
    <col min="16" max="16384" width="9" style="3"/>
  </cols>
  <sheetData>
    <row r="1" spans="1:22" x14ac:dyDescent="0.15">
      <c r="A1" s="3" t="s">
        <v>854</v>
      </c>
    </row>
    <row r="3" spans="1:22" ht="17.25" x14ac:dyDescent="0.2">
      <c r="A3" s="7" t="s">
        <v>929</v>
      </c>
      <c r="B3" s="8"/>
      <c r="C3" s="8"/>
      <c r="D3" s="8"/>
      <c r="E3" s="8"/>
      <c r="F3" s="8"/>
      <c r="G3" s="8"/>
      <c r="H3" s="8"/>
      <c r="I3" s="8"/>
      <c r="J3" s="9"/>
      <c r="K3" s="10">
        <v>45280</v>
      </c>
      <c r="L3" s="11"/>
      <c r="M3" s="1"/>
      <c r="N3" s="1"/>
    </row>
    <row r="4" spans="1:22" x14ac:dyDescent="0.15">
      <c r="A4" s="12"/>
      <c r="B4" s="13"/>
      <c r="C4" s="13"/>
      <c r="D4" s="13"/>
      <c r="E4" s="13"/>
      <c r="F4" s="13"/>
      <c r="G4" s="13"/>
      <c r="H4" s="13"/>
      <c r="I4" s="13"/>
      <c r="J4" s="14"/>
      <c r="K4" s="15" t="s">
        <v>511</v>
      </c>
      <c r="L4" s="16"/>
      <c r="M4" s="1"/>
      <c r="N4" s="1"/>
    </row>
    <row r="5" spans="1:22" x14ac:dyDescent="0.15">
      <c r="A5" s="12"/>
      <c r="B5" s="13"/>
      <c r="C5" s="13"/>
      <c r="D5" s="13"/>
      <c r="E5" s="13"/>
      <c r="F5" s="13"/>
      <c r="G5" s="13"/>
      <c r="H5" s="13"/>
      <c r="I5" s="13"/>
      <c r="J5" s="14"/>
      <c r="K5" s="14"/>
      <c r="L5" s="17"/>
      <c r="M5" s="1"/>
      <c r="N5" s="1"/>
    </row>
    <row r="6" spans="1:22" x14ac:dyDescent="0.15">
      <c r="A6" s="12"/>
      <c r="B6" s="13" t="s">
        <v>9</v>
      </c>
      <c r="C6" s="14"/>
      <c r="D6" s="13"/>
      <c r="E6" s="13"/>
      <c r="F6" s="13"/>
      <c r="G6" s="13"/>
      <c r="H6" s="13"/>
      <c r="I6" s="13"/>
      <c r="J6" s="13"/>
      <c r="K6" s="13"/>
      <c r="L6" s="18"/>
      <c r="M6" s="2"/>
      <c r="N6" s="1"/>
    </row>
    <row r="7" spans="1:22" x14ac:dyDescent="0.15">
      <c r="A7" s="12"/>
      <c r="B7" s="13" t="s">
        <v>512</v>
      </c>
      <c r="C7" s="14"/>
      <c r="D7" s="13"/>
      <c r="E7" s="13"/>
      <c r="F7" s="13"/>
      <c r="G7" s="13"/>
      <c r="H7" s="13"/>
      <c r="I7" s="13"/>
      <c r="J7" s="13"/>
      <c r="K7" s="13"/>
      <c r="L7" s="18"/>
      <c r="M7" s="2"/>
      <c r="N7" s="1"/>
    </row>
    <row r="8" spans="1:22" x14ac:dyDescent="0.15">
      <c r="A8" s="12"/>
      <c r="B8" s="13" t="s">
        <v>10</v>
      </c>
      <c r="C8" s="14"/>
      <c r="D8" s="13"/>
      <c r="E8" s="13"/>
      <c r="F8" s="13"/>
      <c r="G8" s="13"/>
      <c r="H8" s="13"/>
      <c r="I8" s="13"/>
      <c r="J8" s="13"/>
      <c r="K8" s="13"/>
      <c r="L8" s="17"/>
      <c r="M8" s="2"/>
      <c r="N8" s="1"/>
    </row>
    <row r="9" spans="1:22" x14ac:dyDescent="0.15">
      <c r="A9" s="12"/>
      <c r="B9" s="13"/>
      <c r="C9" s="19"/>
      <c r="D9" s="19"/>
      <c r="E9" s="14"/>
      <c r="F9" s="20"/>
      <c r="G9" s="14"/>
      <c r="H9" s="13"/>
      <c r="I9" s="14"/>
      <c r="J9" s="13"/>
      <c r="K9" s="13"/>
      <c r="L9" s="17"/>
      <c r="M9" s="2"/>
      <c r="N9" s="1"/>
    </row>
    <row r="10" spans="1:22" x14ac:dyDescent="0.15">
      <c r="A10" s="12"/>
      <c r="B10" s="21" t="s">
        <v>930</v>
      </c>
      <c r="C10" s="14"/>
      <c r="D10" s="14"/>
      <c r="E10" s="14"/>
      <c r="F10" s="20"/>
      <c r="G10" s="14"/>
      <c r="H10" s="13"/>
      <c r="I10" s="14"/>
      <c r="J10" s="13"/>
      <c r="K10" s="13"/>
      <c r="L10" s="17"/>
      <c r="M10" s="2"/>
      <c r="N10" s="1"/>
    </row>
    <row r="11" spans="1:22" x14ac:dyDescent="0.15">
      <c r="A11" s="12"/>
      <c r="B11" s="13"/>
      <c r="C11" s="13"/>
      <c r="D11" s="13"/>
      <c r="E11" s="13"/>
      <c r="F11" s="13"/>
      <c r="G11" s="13"/>
      <c r="H11" s="13"/>
      <c r="I11" s="13"/>
      <c r="J11" s="13"/>
      <c r="K11" s="13"/>
      <c r="L11" s="17"/>
      <c r="M11" s="376" t="s">
        <v>47</v>
      </c>
      <c r="N11" s="71" t="s">
        <v>14</v>
      </c>
      <c r="O11" s="72" t="s">
        <v>15</v>
      </c>
    </row>
    <row r="12" spans="1:22" x14ac:dyDescent="0.15">
      <c r="A12" s="12"/>
      <c r="B12" s="14"/>
      <c r="C12" s="14"/>
      <c r="D12" s="14"/>
      <c r="E12" s="14"/>
      <c r="F12" s="14"/>
      <c r="G12" s="14"/>
      <c r="H12" s="14"/>
      <c r="I12" s="14"/>
      <c r="J12" s="14"/>
      <c r="K12" s="19"/>
      <c r="L12" s="22" t="s">
        <v>11</v>
      </c>
      <c r="M12" s="376">
        <v>1</v>
      </c>
      <c r="N12" s="72" t="s">
        <v>49</v>
      </c>
      <c r="O12" s="72">
        <v>1</v>
      </c>
    </row>
    <row r="13" spans="1:22" x14ac:dyDescent="0.15">
      <c r="A13" s="12"/>
      <c r="B13" s="14">
        <v>141.62</v>
      </c>
      <c r="C13" s="23" t="s">
        <v>513</v>
      </c>
      <c r="D13" s="24">
        <v>141.62</v>
      </c>
      <c r="E13" s="14" t="s">
        <v>514</v>
      </c>
      <c r="F13" s="14"/>
      <c r="G13" s="14"/>
      <c r="H13" s="14"/>
      <c r="I13" s="25" t="s">
        <v>6</v>
      </c>
      <c r="J13" s="14"/>
      <c r="K13" s="26">
        <v>1</v>
      </c>
      <c r="L13" s="27" t="s">
        <v>7</v>
      </c>
      <c r="M13" s="376">
        <v>2</v>
      </c>
      <c r="N13" s="71" t="str">
        <f>L13&amp;" (USD)"</f>
        <v>米ドル (USD)</v>
      </c>
      <c r="O13" s="72">
        <f>B13</f>
        <v>141.62</v>
      </c>
    </row>
    <row r="14" spans="1:22" x14ac:dyDescent="0.15">
      <c r="A14" s="12"/>
      <c r="B14" s="25">
        <v>1</v>
      </c>
      <c r="C14" s="25" t="s">
        <v>515</v>
      </c>
      <c r="D14" s="13"/>
      <c r="E14" s="13"/>
      <c r="F14" s="13"/>
      <c r="G14" s="13"/>
      <c r="H14" s="13"/>
      <c r="I14" s="25" t="s">
        <v>6</v>
      </c>
      <c r="J14" s="14"/>
      <c r="K14" s="28" t="s">
        <v>853</v>
      </c>
      <c r="L14" s="29" t="s">
        <v>7</v>
      </c>
      <c r="M14" s="376">
        <v>3</v>
      </c>
      <c r="N14" s="71" t="str">
        <f>SUBSTITUTE(C14,TEXT(B14,"g/標準")&amp;" ","")</f>
        <v>カナダ・ドル (CAD)</v>
      </c>
      <c r="O14" s="73">
        <f>VALUE($K14)/$B14*$B$13</f>
        <v>103.3826</v>
      </c>
      <c r="Q14" s="48"/>
      <c r="R14" s="47"/>
      <c r="S14" s="47"/>
      <c r="T14" s="47"/>
      <c r="V14" s="47">
        <f>VALUE($K14)/$B14*$B$13</f>
        <v>103.3826</v>
      </c>
    </row>
    <row r="15" spans="1:22" x14ac:dyDescent="0.15">
      <c r="A15" s="12"/>
      <c r="B15" s="25">
        <v>1</v>
      </c>
      <c r="C15" s="25" t="s">
        <v>516</v>
      </c>
      <c r="D15" s="13"/>
      <c r="E15" s="13"/>
      <c r="F15" s="13"/>
      <c r="G15" s="13"/>
      <c r="H15" s="13"/>
      <c r="I15" s="25" t="s">
        <v>8</v>
      </c>
      <c r="J15" s="14"/>
      <c r="K15" s="28" t="s">
        <v>859</v>
      </c>
      <c r="L15" s="30" t="s">
        <v>8</v>
      </c>
      <c r="M15" s="376">
        <v>4</v>
      </c>
      <c r="N15" s="71" t="str">
        <f t="shared" ref="N15:N74" si="0">SUBSTITUTE(C15,TEXT(B15,"g/標準")&amp;" ","")</f>
        <v>中国元 (CNY)</v>
      </c>
      <c r="O15" s="73">
        <f t="shared" ref="O15:O74" si="1">VALUE($K15)/$B15*$B$13</f>
        <v>19.826800000000002</v>
      </c>
    </row>
    <row r="16" spans="1:22" x14ac:dyDescent="0.15">
      <c r="A16" s="12"/>
      <c r="B16" s="25">
        <v>1</v>
      </c>
      <c r="C16" s="25" t="s">
        <v>517</v>
      </c>
      <c r="D16" s="13"/>
      <c r="E16" s="13"/>
      <c r="F16" s="13"/>
      <c r="G16" s="13"/>
      <c r="H16" s="13"/>
      <c r="I16" s="25" t="s">
        <v>8</v>
      </c>
      <c r="J16" s="14"/>
      <c r="K16" s="28" t="s">
        <v>931</v>
      </c>
      <c r="L16" s="30" t="s">
        <v>8</v>
      </c>
      <c r="M16" s="376">
        <v>5</v>
      </c>
      <c r="N16" s="71" t="str">
        <f t="shared" si="0"/>
        <v>スウェーデン・クローネ (SEK)</v>
      </c>
      <c r="O16" s="73">
        <f t="shared" si="1"/>
        <v>13.269794000000001</v>
      </c>
    </row>
    <row r="17" spans="1:15" x14ac:dyDescent="0.15">
      <c r="A17" s="12"/>
      <c r="B17" s="25">
        <v>1</v>
      </c>
      <c r="C17" s="25" t="s">
        <v>518</v>
      </c>
      <c r="D17" s="13"/>
      <c r="E17" s="13"/>
      <c r="F17" s="13"/>
      <c r="G17" s="13"/>
      <c r="H17" s="13"/>
      <c r="I17" s="25" t="s">
        <v>8</v>
      </c>
      <c r="J17" s="14"/>
      <c r="K17" s="28" t="s">
        <v>932</v>
      </c>
      <c r="L17" s="30" t="s">
        <v>8</v>
      </c>
      <c r="M17" s="376">
        <v>6</v>
      </c>
      <c r="N17" s="71" t="str">
        <f t="shared" si="0"/>
        <v>スイス・フラン (CHF)</v>
      </c>
      <c r="O17" s="73">
        <f t="shared" si="1"/>
        <v>158.61440000000002</v>
      </c>
    </row>
    <row r="18" spans="1:15" ht="15.75" customHeight="1" x14ac:dyDescent="0.15">
      <c r="A18" s="12"/>
      <c r="B18" s="25">
        <v>1</v>
      </c>
      <c r="C18" s="25" t="s">
        <v>519</v>
      </c>
      <c r="D18" s="13"/>
      <c r="E18" s="13"/>
      <c r="F18" s="13"/>
      <c r="G18" s="13"/>
      <c r="H18" s="13"/>
      <c r="I18" s="25" t="s">
        <v>8</v>
      </c>
      <c r="J18" s="14"/>
      <c r="K18" s="28" t="s">
        <v>933</v>
      </c>
      <c r="L18" s="30" t="s">
        <v>8</v>
      </c>
      <c r="M18" s="376">
        <v>7</v>
      </c>
      <c r="N18" s="71" t="str">
        <f t="shared" si="0"/>
        <v>スターリング・ポンド (GBP)</v>
      </c>
      <c r="O18" s="73">
        <f t="shared" si="1"/>
        <v>175.6088</v>
      </c>
    </row>
    <row r="19" spans="1:15" ht="15.75" customHeight="1" x14ac:dyDescent="0.15">
      <c r="A19" s="12"/>
      <c r="B19" s="25">
        <v>1</v>
      </c>
      <c r="C19" s="25" t="s">
        <v>520</v>
      </c>
      <c r="D19" s="13"/>
      <c r="E19" s="13"/>
      <c r="F19" s="13"/>
      <c r="G19" s="13"/>
      <c r="H19" s="13"/>
      <c r="I19" s="25" t="s">
        <v>8</v>
      </c>
      <c r="J19" s="14"/>
      <c r="K19" s="28" t="s">
        <v>934</v>
      </c>
      <c r="L19" s="30" t="s">
        <v>8</v>
      </c>
      <c r="M19" s="376">
        <v>8</v>
      </c>
      <c r="N19" s="71" t="str">
        <f t="shared" si="0"/>
        <v>ユーロ (EUR)</v>
      </c>
      <c r="O19" s="73">
        <f t="shared" si="1"/>
        <v>152.9496</v>
      </c>
    </row>
    <row r="20" spans="1:15" x14ac:dyDescent="0.15">
      <c r="A20" s="12"/>
      <c r="B20" s="25">
        <v>1</v>
      </c>
      <c r="C20" s="25" t="s">
        <v>521</v>
      </c>
      <c r="D20" s="13"/>
      <c r="E20" s="13"/>
      <c r="F20" s="13"/>
      <c r="G20" s="13"/>
      <c r="H20" s="13"/>
      <c r="I20" s="25" t="s">
        <v>8</v>
      </c>
      <c r="J20" s="14"/>
      <c r="K20" s="28" t="s">
        <v>864</v>
      </c>
      <c r="L20" s="30" t="s">
        <v>8</v>
      </c>
      <c r="M20" s="376">
        <v>9</v>
      </c>
      <c r="N20" s="71" t="str">
        <f t="shared" si="0"/>
        <v>アラブ首長国連邦ディルハム (AED)</v>
      </c>
      <c r="O20" s="73">
        <f t="shared" si="1"/>
        <v>38.520640000000007</v>
      </c>
    </row>
    <row r="21" spans="1:15" x14ac:dyDescent="0.15">
      <c r="A21" s="12"/>
      <c r="B21" s="25">
        <v>1</v>
      </c>
      <c r="C21" s="25" t="s">
        <v>522</v>
      </c>
      <c r="D21" s="13"/>
      <c r="E21" s="13"/>
      <c r="F21" s="13"/>
      <c r="G21" s="13"/>
      <c r="H21" s="13"/>
      <c r="I21" s="25" t="s">
        <v>8</v>
      </c>
      <c r="J21" s="14"/>
      <c r="K21" s="28" t="s">
        <v>935</v>
      </c>
      <c r="L21" s="30" t="s">
        <v>8</v>
      </c>
      <c r="M21" s="376">
        <v>10</v>
      </c>
      <c r="N21" s="71" t="str">
        <f t="shared" si="0"/>
        <v>アルゼンチン・ペソ (ARS)</v>
      </c>
      <c r="O21" s="73">
        <f t="shared" si="1"/>
        <v>0.40078460000000005</v>
      </c>
    </row>
    <row r="22" spans="1:15" x14ac:dyDescent="0.15">
      <c r="A22" s="12"/>
      <c r="B22" s="25">
        <v>1</v>
      </c>
      <c r="C22" s="25" t="s">
        <v>523</v>
      </c>
      <c r="D22" s="13"/>
      <c r="E22" s="13"/>
      <c r="F22" s="13"/>
      <c r="G22" s="13"/>
      <c r="H22" s="13"/>
      <c r="I22" s="25" t="s">
        <v>8</v>
      </c>
      <c r="J22" s="14"/>
      <c r="K22" s="28" t="s">
        <v>936</v>
      </c>
      <c r="L22" s="30" t="s">
        <v>8</v>
      </c>
      <c r="M22" s="376">
        <v>11</v>
      </c>
      <c r="N22" s="71" t="str">
        <f t="shared" si="0"/>
        <v>イスラエル・シェケル (ILS)</v>
      </c>
      <c r="O22" s="73">
        <f t="shared" si="1"/>
        <v>37.24606</v>
      </c>
    </row>
    <row r="23" spans="1:15" x14ac:dyDescent="0.15">
      <c r="A23" s="12"/>
      <c r="B23" s="25">
        <v>1</v>
      </c>
      <c r="C23" s="25" t="s">
        <v>524</v>
      </c>
      <c r="D23" s="13"/>
      <c r="E23" s="13"/>
      <c r="F23" s="31"/>
      <c r="G23" s="13"/>
      <c r="H23" s="13"/>
      <c r="I23" s="25" t="s">
        <v>8</v>
      </c>
      <c r="J23" s="14"/>
      <c r="K23" s="28" t="s">
        <v>937</v>
      </c>
      <c r="L23" s="30" t="s">
        <v>8</v>
      </c>
      <c r="M23" s="376">
        <v>12</v>
      </c>
      <c r="N23" s="71" t="str">
        <f t="shared" si="0"/>
        <v xml:space="preserve">イラン・リアル (IRR) </v>
      </c>
      <c r="O23" s="73">
        <f t="shared" si="1"/>
        <v>3.2572600000000003E-4</v>
      </c>
    </row>
    <row r="24" spans="1:15" x14ac:dyDescent="0.15">
      <c r="A24" s="12"/>
      <c r="B24" s="25">
        <v>1</v>
      </c>
      <c r="C24" s="25" t="s">
        <v>525</v>
      </c>
      <c r="D24" s="13"/>
      <c r="E24" s="13"/>
      <c r="F24" s="13"/>
      <c r="G24" s="13"/>
      <c r="H24" s="13"/>
      <c r="I24" s="25" t="s">
        <v>8</v>
      </c>
      <c r="J24" s="14"/>
      <c r="K24" s="28" t="s">
        <v>938</v>
      </c>
      <c r="L24" s="30" t="s">
        <v>8</v>
      </c>
      <c r="M24" s="376">
        <v>13</v>
      </c>
      <c r="N24" s="71" t="str">
        <f t="shared" si="0"/>
        <v>インド・ルピー (INR)</v>
      </c>
      <c r="O24" s="73">
        <f t="shared" si="1"/>
        <v>1.6994400000000001</v>
      </c>
    </row>
    <row r="25" spans="1:15" x14ac:dyDescent="0.15">
      <c r="A25" s="12"/>
      <c r="B25" s="25">
        <v>100</v>
      </c>
      <c r="C25" s="25" t="s">
        <v>526</v>
      </c>
      <c r="D25" s="13"/>
      <c r="E25" s="13"/>
      <c r="F25" s="13"/>
      <c r="G25" s="13"/>
      <c r="H25" s="13"/>
      <c r="I25" s="25" t="s">
        <v>8</v>
      </c>
      <c r="J25" s="14"/>
      <c r="K25" s="28" t="s">
        <v>939</v>
      </c>
      <c r="L25" s="30" t="s">
        <v>8</v>
      </c>
      <c r="M25" s="376">
        <v>14</v>
      </c>
      <c r="N25" s="71" t="str">
        <f t="shared" si="0"/>
        <v>インドネシア・ルピア (IDR)</v>
      </c>
      <c r="O25" s="73">
        <f t="shared" si="1"/>
        <v>9.0920040000000008E-3</v>
      </c>
    </row>
    <row r="26" spans="1:15" x14ac:dyDescent="0.15">
      <c r="A26" s="12"/>
      <c r="B26" s="25">
        <v>1</v>
      </c>
      <c r="C26" s="25" t="s">
        <v>527</v>
      </c>
      <c r="D26" s="13"/>
      <c r="E26" s="13"/>
      <c r="F26" s="13"/>
      <c r="G26" s="13"/>
      <c r="H26" s="13"/>
      <c r="I26" s="25" t="s">
        <v>8</v>
      </c>
      <c r="J26" s="14"/>
      <c r="K26" s="28" t="s">
        <v>940</v>
      </c>
      <c r="L26" s="30" t="s">
        <v>8</v>
      </c>
      <c r="M26" s="376">
        <v>15</v>
      </c>
      <c r="N26" s="71" t="str">
        <f t="shared" si="0"/>
        <v>オーストラリア・ドル (AUD)</v>
      </c>
      <c r="O26" s="73">
        <f t="shared" si="1"/>
        <v>92.053000000000011</v>
      </c>
    </row>
    <row r="27" spans="1:15" x14ac:dyDescent="0.15">
      <c r="A27" s="12"/>
      <c r="B27" s="25">
        <v>1</v>
      </c>
      <c r="C27" s="25" t="s">
        <v>528</v>
      </c>
      <c r="D27" s="13"/>
      <c r="E27" s="13"/>
      <c r="F27" s="13"/>
      <c r="G27" s="32"/>
      <c r="H27" s="13"/>
      <c r="I27" s="25" t="s">
        <v>8</v>
      </c>
      <c r="J27" s="14"/>
      <c r="K27" s="28" t="s">
        <v>529</v>
      </c>
      <c r="L27" s="30" t="s">
        <v>8</v>
      </c>
      <c r="M27" s="376">
        <v>16</v>
      </c>
      <c r="N27" s="71" t="str">
        <f t="shared" si="0"/>
        <v>オマーン・リアル (OMR)</v>
      </c>
      <c r="O27" s="73">
        <f t="shared" si="1"/>
        <v>368.21200000000005</v>
      </c>
    </row>
    <row r="28" spans="1:15" x14ac:dyDescent="0.15">
      <c r="A28" s="12"/>
      <c r="B28" s="25">
        <v>1</v>
      </c>
      <c r="C28" s="25" t="s">
        <v>530</v>
      </c>
      <c r="D28" s="13"/>
      <c r="E28" s="13"/>
      <c r="F28" s="13"/>
      <c r="G28" s="13"/>
      <c r="H28" s="13"/>
      <c r="I28" s="25" t="s">
        <v>8</v>
      </c>
      <c r="J28" s="14"/>
      <c r="K28" s="28" t="s">
        <v>941</v>
      </c>
      <c r="L28" s="30" t="s">
        <v>8</v>
      </c>
      <c r="M28" s="376">
        <v>17</v>
      </c>
      <c r="N28" s="71" t="str">
        <f t="shared" si="0"/>
        <v>カタール・リアル (QAR)</v>
      </c>
      <c r="O28" s="73">
        <f t="shared" si="1"/>
        <v>38.803880000000007</v>
      </c>
    </row>
    <row r="29" spans="1:15" x14ac:dyDescent="0.15">
      <c r="A29" s="12"/>
      <c r="B29" s="25">
        <v>100</v>
      </c>
      <c r="C29" s="25" t="s">
        <v>531</v>
      </c>
      <c r="D29" s="13"/>
      <c r="E29" s="13"/>
      <c r="F29" s="13"/>
      <c r="G29" s="13"/>
      <c r="H29" s="13"/>
      <c r="I29" s="25" t="s">
        <v>8</v>
      </c>
      <c r="J29" s="14"/>
      <c r="K29" s="28" t="s">
        <v>942</v>
      </c>
      <c r="L29" s="30" t="s">
        <v>8</v>
      </c>
      <c r="M29" s="376">
        <v>18</v>
      </c>
      <c r="N29" s="71" t="str">
        <f t="shared" si="0"/>
        <v>韓国ウォン (KRW)</v>
      </c>
      <c r="O29" s="73">
        <f t="shared" si="1"/>
        <v>0.10848091999999999</v>
      </c>
    </row>
    <row r="30" spans="1:15" x14ac:dyDescent="0.15">
      <c r="A30" s="12"/>
      <c r="B30" s="25">
        <v>100</v>
      </c>
      <c r="C30" s="25" t="s">
        <v>532</v>
      </c>
      <c r="D30" s="13"/>
      <c r="E30" s="13"/>
      <c r="F30" s="13"/>
      <c r="G30" s="13"/>
      <c r="H30" s="13"/>
      <c r="I30" s="25" t="s">
        <v>8</v>
      </c>
      <c r="J30" s="14"/>
      <c r="K30" s="28" t="s">
        <v>943</v>
      </c>
      <c r="L30" s="30" t="s">
        <v>8</v>
      </c>
      <c r="M30" s="376">
        <v>19</v>
      </c>
      <c r="N30" s="71" t="str">
        <f t="shared" si="0"/>
        <v>カンボジア・リエル (KHR)</v>
      </c>
      <c r="O30" s="73">
        <f t="shared" si="1"/>
        <v>3.4413659999999999E-2</v>
      </c>
    </row>
    <row r="31" spans="1:15" x14ac:dyDescent="0.15">
      <c r="A31" s="12"/>
      <c r="B31" s="25">
        <v>1</v>
      </c>
      <c r="C31" s="25" t="s">
        <v>533</v>
      </c>
      <c r="D31" s="13"/>
      <c r="E31" s="13"/>
      <c r="F31" s="13"/>
      <c r="G31" s="13"/>
      <c r="H31" s="13"/>
      <c r="I31" s="25" t="s">
        <v>8</v>
      </c>
      <c r="J31" s="14"/>
      <c r="K31" s="28" t="s">
        <v>873</v>
      </c>
      <c r="L31" s="30" t="s">
        <v>8</v>
      </c>
      <c r="M31" s="376">
        <v>20</v>
      </c>
      <c r="N31" s="71" t="str">
        <f t="shared" si="0"/>
        <v>クウェート・ディナール (KWD)</v>
      </c>
      <c r="O31" s="73">
        <f t="shared" si="1"/>
        <v>458.84880000000004</v>
      </c>
    </row>
    <row r="32" spans="1:15" x14ac:dyDescent="0.15">
      <c r="A32" s="12"/>
      <c r="B32" s="25">
        <v>1</v>
      </c>
      <c r="C32" s="25" t="s">
        <v>534</v>
      </c>
      <c r="D32" s="13"/>
      <c r="E32" s="13"/>
      <c r="F32" s="13"/>
      <c r="G32" s="13"/>
      <c r="H32" s="13"/>
      <c r="I32" s="25" t="s">
        <v>8</v>
      </c>
      <c r="J32" s="14"/>
      <c r="K32" s="28" t="s">
        <v>944</v>
      </c>
      <c r="L32" s="30" t="s">
        <v>8</v>
      </c>
      <c r="M32" s="376">
        <v>21</v>
      </c>
      <c r="N32" s="71" t="str">
        <f t="shared" si="0"/>
        <v>ケニア・シリング (KES)</v>
      </c>
      <c r="O32" s="73">
        <f t="shared" si="1"/>
        <v>0.93044340000000003</v>
      </c>
    </row>
    <row r="33" spans="1:15" x14ac:dyDescent="0.15">
      <c r="A33" s="12"/>
      <c r="B33" s="25">
        <v>100</v>
      </c>
      <c r="C33" s="25" t="s">
        <v>535</v>
      </c>
      <c r="D33" s="13"/>
      <c r="E33" s="13"/>
      <c r="F33" s="13"/>
      <c r="G33" s="13"/>
      <c r="H33" s="13"/>
      <c r="I33" s="25" t="s">
        <v>8</v>
      </c>
      <c r="J33" s="14"/>
      <c r="K33" s="28" t="s">
        <v>945</v>
      </c>
      <c r="L33" s="30" t="s">
        <v>8</v>
      </c>
      <c r="M33" s="376">
        <v>22</v>
      </c>
      <c r="N33" s="71" t="str">
        <f t="shared" si="0"/>
        <v>コロンビア・ペソ (COP)</v>
      </c>
      <c r="O33" s="73">
        <f t="shared" si="1"/>
        <v>3.5121760000000002E-2</v>
      </c>
    </row>
    <row r="34" spans="1:15" x14ac:dyDescent="0.15">
      <c r="A34" s="12"/>
      <c r="B34" s="25">
        <v>1</v>
      </c>
      <c r="C34" s="25" t="s">
        <v>536</v>
      </c>
      <c r="D34" s="13"/>
      <c r="E34" s="13"/>
      <c r="F34" s="13"/>
      <c r="G34" s="13"/>
      <c r="H34" s="13"/>
      <c r="I34" s="25" t="s">
        <v>8</v>
      </c>
      <c r="J34" s="14"/>
      <c r="K34" s="28" t="s">
        <v>946</v>
      </c>
      <c r="L34" s="30" t="s">
        <v>8</v>
      </c>
      <c r="M34" s="376">
        <v>23</v>
      </c>
      <c r="N34" s="71" t="str">
        <f t="shared" si="0"/>
        <v>サウジアラビア・リアル (SAR)</v>
      </c>
      <c r="O34" s="73">
        <f t="shared" si="1"/>
        <v>37.812540000000006</v>
      </c>
    </row>
    <row r="35" spans="1:15" x14ac:dyDescent="0.15">
      <c r="A35" s="12"/>
      <c r="B35" s="25">
        <v>1</v>
      </c>
      <c r="C35" s="25" t="s">
        <v>537</v>
      </c>
      <c r="D35" s="13"/>
      <c r="E35" s="13"/>
      <c r="F35" s="13"/>
      <c r="G35" s="13"/>
      <c r="H35" s="13"/>
      <c r="I35" s="25" t="s">
        <v>8</v>
      </c>
      <c r="J35" s="14"/>
      <c r="K35" s="28" t="s">
        <v>947</v>
      </c>
      <c r="L35" s="30" t="s">
        <v>8</v>
      </c>
      <c r="M35" s="376">
        <v>24</v>
      </c>
      <c r="N35" s="71" t="str">
        <f t="shared" si="0"/>
        <v>シンガポール・ドル(SGD)</v>
      </c>
      <c r="O35" s="73">
        <f t="shared" si="1"/>
        <v>105.08204000000001</v>
      </c>
    </row>
    <row r="36" spans="1:15" x14ac:dyDescent="0.15">
      <c r="A36" s="12"/>
      <c r="B36" s="25">
        <v>100</v>
      </c>
      <c r="C36" s="25" t="s">
        <v>538</v>
      </c>
      <c r="D36" s="13"/>
      <c r="E36" s="13"/>
      <c r="F36" s="13"/>
      <c r="G36" s="13"/>
      <c r="H36" s="13"/>
      <c r="I36" s="25" t="s">
        <v>8</v>
      </c>
      <c r="J36" s="14"/>
      <c r="K36" s="28" t="s">
        <v>948</v>
      </c>
      <c r="L36" s="30" t="s">
        <v>8</v>
      </c>
      <c r="M36" s="376">
        <v>25</v>
      </c>
      <c r="N36" s="71" t="str">
        <f t="shared" si="0"/>
        <v>新台湾ドル (TWD)</v>
      </c>
      <c r="O36" s="73">
        <f t="shared" si="1"/>
        <v>4.4468680000000012</v>
      </c>
    </row>
    <row r="37" spans="1:15" x14ac:dyDescent="0.15">
      <c r="A37" s="12"/>
      <c r="B37" s="25">
        <v>100</v>
      </c>
      <c r="C37" s="25" t="s">
        <v>539</v>
      </c>
      <c r="D37" s="13"/>
      <c r="E37" s="13"/>
      <c r="F37" s="13"/>
      <c r="G37" s="13"/>
      <c r="H37" s="13"/>
      <c r="I37" s="25" t="s">
        <v>8</v>
      </c>
      <c r="J37" s="14"/>
      <c r="K37" s="28" t="s">
        <v>949</v>
      </c>
      <c r="L37" s="30" t="s">
        <v>8</v>
      </c>
      <c r="M37" s="376">
        <v>26</v>
      </c>
      <c r="N37" s="71" t="str">
        <f t="shared" si="0"/>
        <v>スリランカ・ルピー (LKR)</v>
      </c>
      <c r="O37" s="73">
        <f t="shared" si="1"/>
        <v>0.43194099999999996</v>
      </c>
    </row>
    <row r="38" spans="1:15" x14ac:dyDescent="0.15">
      <c r="A38" s="12"/>
      <c r="B38" s="25">
        <v>1</v>
      </c>
      <c r="C38" s="25" t="s">
        <v>540</v>
      </c>
      <c r="D38" s="13"/>
      <c r="E38" s="13"/>
      <c r="F38" s="13"/>
      <c r="G38" s="13"/>
      <c r="H38" s="13"/>
      <c r="I38" s="25" t="s">
        <v>8</v>
      </c>
      <c r="J38" s="14"/>
      <c r="K38" s="28" t="s">
        <v>950</v>
      </c>
      <c r="L38" s="30" t="s">
        <v>8</v>
      </c>
      <c r="M38" s="376">
        <v>27</v>
      </c>
      <c r="N38" s="71" t="str">
        <f t="shared" si="0"/>
        <v>セーシェル・ルピー (SCR)</v>
      </c>
      <c r="O38" s="73">
        <f t="shared" si="1"/>
        <v>10.309936</v>
      </c>
    </row>
    <row r="39" spans="1:15" x14ac:dyDescent="0.15">
      <c r="A39" s="12"/>
      <c r="B39" s="25">
        <v>100</v>
      </c>
      <c r="C39" s="25" t="s">
        <v>541</v>
      </c>
      <c r="D39" s="13"/>
      <c r="E39" s="13"/>
      <c r="F39" s="13"/>
      <c r="G39" s="13"/>
      <c r="H39" s="13"/>
      <c r="I39" s="25" t="s">
        <v>8</v>
      </c>
      <c r="J39" s="14"/>
      <c r="K39" s="28" t="s">
        <v>951</v>
      </c>
      <c r="L39" s="30" t="s">
        <v>8</v>
      </c>
      <c r="M39" s="376">
        <v>28</v>
      </c>
      <c r="N39" s="71" t="str">
        <f t="shared" si="0"/>
        <v>タイ・バーツ (THB)</v>
      </c>
      <c r="O39" s="73">
        <f t="shared" si="1"/>
        <v>3.993684</v>
      </c>
    </row>
    <row r="40" spans="1:15" x14ac:dyDescent="0.15">
      <c r="A40" s="12"/>
      <c r="B40" s="25">
        <v>100</v>
      </c>
      <c r="C40" s="25" t="s">
        <v>542</v>
      </c>
      <c r="D40" s="13"/>
      <c r="E40" s="13"/>
      <c r="F40" s="13"/>
      <c r="G40" s="13"/>
      <c r="H40" s="13"/>
      <c r="I40" s="25" t="s">
        <v>8</v>
      </c>
      <c r="J40" s="14"/>
      <c r="K40" s="28" t="s">
        <v>952</v>
      </c>
      <c r="L40" s="30" t="s">
        <v>8</v>
      </c>
      <c r="M40" s="376">
        <v>29</v>
      </c>
      <c r="N40" s="71" t="str">
        <f t="shared" si="0"/>
        <v>タヒチ・パシフィックフラン (XPF)</v>
      </c>
      <c r="O40" s="73">
        <f t="shared" si="1"/>
        <v>1.2745800000000003</v>
      </c>
    </row>
    <row r="41" spans="1:15" x14ac:dyDescent="0.15">
      <c r="A41" s="12"/>
      <c r="B41" s="25">
        <v>1</v>
      </c>
      <c r="C41" s="25" t="s">
        <v>543</v>
      </c>
      <c r="D41" s="13"/>
      <c r="E41" s="13"/>
      <c r="F41" s="13"/>
      <c r="G41" s="13"/>
      <c r="H41" s="13"/>
      <c r="I41" s="25" t="s">
        <v>8</v>
      </c>
      <c r="J41" s="14"/>
      <c r="K41" s="28" t="s">
        <v>953</v>
      </c>
      <c r="L41" s="30" t="s">
        <v>8</v>
      </c>
      <c r="M41" s="376">
        <v>30</v>
      </c>
      <c r="N41" s="71" t="str">
        <f t="shared" si="0"/>
        <v>チェコ・コルナ (CZK)</v>
      </c>
      <c r="O41" s="73">
        <f t="shared" si="1"/>
        <v>6.2596040000000004</v>
      </c>
    </row>
    <row r="42" spans="1:15" x14ac:dyDescent="0.15">
      <c r="A42" s="12"/>
      <c r="B42" s="25">
        <v>100</v>
      </c>
      <c r="C42" s="25" t="s">
        <v>544</v>
      </c>
      <c r="D42" s="13"/>
      <c r="E42" s="13"/>
      <c r="F42" s="13"/>
      <c r="G42" s="13"/>
      <c r="H42" s="13"/>
      <c r="I42" s="25" t="s">
        <v>8</v>
      </c>
      <c r="J42" s="14"/>
      <c r="K42" s="28" t="s">
        <v>954</v>
      </c>
      <c r="L42" s="30" t="s">
        <v>8</v>
      </c>
      <c r="M42" s="376">
        <v>31</v>
      </c>
      <c r="N42" s="71" t="str">
        <f t="shared" si="0"/>
        <v>チリ・ペソ (CLP)</v>
      </c>
      <c r="O42" s="73">
        <f t="shared" si="1"/>
        <v>0.1600306</v>
      </c>
    </row>
    <row r="43" spans="1:15" x14ac:dyDescent="0.15">
      <c r="A43" s="12"/>
      <c r="B43" s="25">
        <v>1</v>
      </c>
      <c r="C43" s="25" t="s">
        <v>545</v>
      </c>
      <c r="D43" s="13"/>
      <c r="E43" s="13"/>
      <c r="F43" s="13"/>
      <c r="G43" s="13"/>
      <c r="H43" s="13"/>
      <c r="I43" s="25" t="s">
        <v>8</v>
      </c>
      <c r="J43" s="14"/>
      <c r="K43" s="28" t="s">
        <v>955</v>
      </c>
      <c r="L43" s="30" t="s">
        <v>8</v>
      </c>
      <c r="M43" s="376">
        <v>32</v>
      </c>
      <c r="N43" s="71" t="str">
        <f t="shared" si="0"/>
        <v>デンマーク・クローネ (DKK)</v>
      </c>
      <c r="O43" s="73">
        <f t="shared" si="1"/>
        <v>20.5349</v>
      </c>
    </row>
    <row r="44" spans="1:15" x14ac:dyDescent="0.15">
      <c r="A44" s="12"/>
      <c r="B44" s="25">
        <v>1</v>
      </c>
      <c r="C44" s="25" t="s">
        <v>546</v>
      </c>
      <c r="D44" s="13"/>
      <c r="E44" s="13"/>
      <c r="F44" s="13"/>
      <c r="G44" s="13"/>
      <c r="H44" s="13"/>
      <c r="I44" s="25" t="s">
        <v>8</v>
      </c>
      <c r="J44" s="14"/>
      <c r="K44" s="28" t="s">
        <v>885</v>
      </c>
      <c r="L44" s="30" t="s">
        <v>8</v>
      </c>
      <c r="M44" s="376">
        <v>33</v>
      </c>
      <c r="N44" s="71" t="str">
        <f t="shared" si="0"/>
        <v>トリニダード・トバゴ・ドル (TTD)</v>
      </c>
      <c r="O44" s="73">
        <f t="shared" si="1"/>
        <v>20.959759999999999</v>
      </c>
    </row>
    <row r="45" spans="1:15" x14ac:dyDescent="0.15">
      <c r="A45" s="12"/>
      <c r="B45" s="25">
        <v>1</v>
      </c>
      <c r="C45" s="25" t="s">
        <v>547</v>
      </c>
      <c r="D45" s="13"/>
      <c r="E45" s="13"/>
      <c r="F45" s="13"/>
      <c r="G45" s="13"/>
      <c r="H45" s="13"/>
      <c r="I45" s="25" t="s">
        <v>8</v>
      </c>
      <c r="J45" s="14"/>
      <c r="K45" s="28" t="s">
        <v>956</v>
      </c>
      <c r="L45" s="30" t="s">
        <v>8</v>
      </c>
      <c r="M45" s="376">
        <v>34</v>
      </c>
      <c r="N45" s="71" t="str">
        <f t="shared" si="0"/>
        <v>トルコ・リラ (TRY)</v>
      </c>
      <c r="O45" s="73">
        <f t="shared" si="1"/>
        <v>4.9425379999999999</v>
      </c>
    </row>
    <row r="46" spans="1:15" x14ac:dyDescent="0.15">
      <c r="A46" s="12"/>
      <c r="B46" s="25">
        <v>1</v>
      </c>
      <c r="C46" s="25" t="s">
        <v>548</v>
      </c>
      <c r="D46" s="13"/>
      <c r="E46" s="13"/>
      <c r="F46" s="13"/>
      <c r="G46" s="13"/>
      <c r="H46" s="13"/>
      <c r="I46" s="25" t="s">
        <v>8</v>
      </c>
      <c r="J46" s="14"/>
      <c r="K46" s="28" t="s">
        <v>957</v>
      </c>
      <c r="L46" s="30" t="s">
        <v>8</v>
      </c>
      <c r="M46" s="376">
        <v>35</v>
      </c>
      <c r="N46" s="71" t="str">
        <f t="shared" si="0"/>
        <v>ナイジェリア・ナイラ (NGN)</v>
      </c>
      <c r="O46" s="73">
        <f t="shared" si="1"/>
        <v>0.1727764</v>
      </c>
    </row>
    <row r="47" spans="1:15" x14ac:dyDescent="0.15">
      <c r="A47" s="12"/>
      <c r="B47" s="25">
        <v>1</v>
      </c>
      <c r="C47" s="25" t="s">
        <v>549</v>
      </c>
      <c r="D47" s="13"/>
      <c r="E47" s="13"/>
      <c r="F47" s="13"/>
      <c r="G47" s="13"/>
      <c r="H47" s="13"/>
      <c r="I47" s="25" t="s">
        <v>8</v>
      </c>
      <c r="J47" s="14"/>
      <c r="K47" s="28" t="s">
        <v>958</v>
      </c>
      <c r="L47" s="30" t="s">
        <v>8</v>
      </c>
      <c r="M47" s="376">
        <v>36</v>
      </c>
      <c r="N47" s="71" t="str">
        <f t="shared" si="0"/>
        <v>ニュージーランド・ドル (NZD)</v>
      </c>
      <c r="O47" s="73">
        <f t="shared" si="1"/>
        <v>84.971999999999994</v>
      </c>
    </row>
    <row r="48" spans="1:15" x14ac:dyDescent="0.15">
      <c r="A48" s="12"/>
      <c r="B48" s="25">
        <v>1</v>
      </c>
      <c r="C48" s="25" t="s">
        <v>550</v>
      </c>
      <c r="D48" s="13"/>
      <c r="E48" s="13"/>
      <c r="F48" s="13"/>
      <c r="G48" s="13"/>
      <c r="H48" s="13"/>
      <c r="I48" s="25" t="s">
        <v>8</v>
      </c>
      <c r="J48" s="14"/>
      <c r="K48" s="28" t="s">
        <v>959</v>
      </c>
      <c r="L48" s="30" t="s">
        <v>8</v>
      </c>
      <c r="M48" s="376">
        <v>37</v>
      </c>
      <c r="N48" s="71" t="str">
        <f t="shared" si="0"/>
        <v>ノルウェー・クローネ (NOK)</v>
      </c>
      <c r="O48" s="73">
        <f t="shared" si="1"/>
        <v>12.986554000000002</v>
      </c>
    </row>
    <row r="49" spans="1:15" x14ac:dyDescent="0.15">
      <c r="A49" s="12"/>
      <c r="B49" s="25">
        <v>1</v>
      </c>
      <c r="C49" s="25" t="s">
        <v>551</v>
      </c>
      <c r="D49" s="13"/>
      <c r="E49" s="13"/>
      <c r="F49" s="13"/>
      <c r="G49" s="13"/>
      <c r="H49" s="13"/>
      <c r="I49" s="25" t="s">
        <v>8</v>
      </c>
      <c r="J49" s="14"/>
      <c r="K49" s="28" t="s">
        <v>960</v>
      </c>
      <c r="L49" s="30" t="s">
        <v>8</v>
      </c>
      <c r="M49" s="376">
        <v>38</v>
      </c>
      <c r="N49" s="71" t="str">
        <f t="shared" si="0"/>
        <v>パキスタン・ルピー (PKR)</v>
      </c>
      <c r="O49" s="73">
        <f t="shared" si="1"/>
        <v>0.49567</v>
      </c>
    </row>
    <row r="50" spans="1:15" x14ac:dyDescent="0.15">
      <c r="A50" s="12"/>
      <c r="B50" s="25">
        <v>100</v>
      </c>
      <c r="C50" s="25" t="s">
        <v>552</v>
      </c>
      <c r="D50" s="13"/>
      <c r="E50" s="13"/>
      <c r="F50" s="13"/>
      <c r="G50" s="13"/>
      <c r="H50" s="13"/>
      <c r="I50" s="25" t="s">
        <v>8</v>
      </c>
      <c r="J50" s="14"/>
      <c r="K50" s="28" t="s">
        <v>961</v>
      </c>
      <c r="L50" s="30" t="s">
        <v>8</v>
      </c>
      <c r="M50" s="376">
        <v>39</v>
      </c>
      <c r="N50" s="71" t="str">
        <f t="shared" si="0"/>
        <v>バヌアツ・バツ (VUV)</v>
      </c>
      <c r="O50" s="73">
        <f t="shared" si="1"/>
        <v>1.1655325999999999</v>
      </c>
    </row>
    <row r="51" spans="1:15" x14ac:dyDescent="0.15">
      <c r="A51" s="12"/>
      <c r="B51" s="25">
        <v>1</v>
      </c>
      <c r="C51" s="25" t="s">
        <v>553</v>
      </c>
      <c r="D51" s="13"/>
      <c r="E51" s="13"/>
      <c r="F51" s="13"/>
      <c r="G51" s="13"/>
      <c r="H51" s="13"/>
      <c r="I51" s="25" t="s">
        <v>8</v>
      </c>
      <c r="J51" s="14"/>
      <c r="K51" s="28" t="s">
        <v>962</v>
      </c>
      <c r="L51" s="30" t="s">
        <v>8</v>
      </c>
      <c r="M51" s="376">
        <v>40</v>
      </c>
      <c r="N51" s="71" t="str">
        <f t="shared" si="0"/>
        <v>パプアニューギニア・キナ (PGK)</v>
      </c>
      <c r="O51" s="73">
        <f t="shared" si="1"/>
        <v>38.095780000000005</v>
      </c>
    </row>
    <row r="52" spans="1:15" x14ac:dyDescent="0.15">
      <c r="A52" s="12"/>
      <c r="B52" s="25">
        <v>1</v>
      </c>
      <c r="C52" s="25" t="s">
        <v>554</v>
      </c>
      <c r="D52" s="13"/>
      <c r="E52" s="13"/>
      <c r="F52" s="13"/>
      <c r="G52" s="13"/>
      <c r="H52" s="13"/>
      <c r="I52" s="25" t="s">
        <v>8</v>
      </c>
      <c r="J52" s="14"/>
      <c r="K52" s="28" t="s">
        <v>893</v>
      </c>
      <c r="L52" s="30" t="s">
        <v>8</v>
      </c>
      <c r="M52" s="376">
        <v>41</v>
      </c>
      <c r="N52" s="71" t="str">
        <f t="shared" si="0"/>
        <v>バーレーン・ディナール (BHD)</v>
      </c>
      <c r="O52" s="73">
        <f t="shared" si="1"/>
        <v>375.29300000000001</v>
      </c>
    </row>
    <row r="53" spans="1:15" x14ac:dyDescent="0.15">
      <c r="A53" s="12"/>
      <c r="B53" s="25">
        <v>100</v>
      </c>
      <c r="C53" s="25" t="s">
        <v>555</v>
      </c>
      <c r="D53" s="13"/>
      <c r="E53" s="13"/>
      <c r="F53" s="13"/>
      <c r="G53" s="13"/>
      <c r="H53" s="13"/>
      <c r="I53" s="25" t="s">
        <v>8</v>
      </c>
      <c r="J53" s="14"/>
      <c r="K53" s="28" t="s">
        <v>963</v>
      </c>
      <c r="L53" s="30" t="s">
        <v>8</v>
      </c>
      <c r="M53" s="376">
        <v>42</v>
      </c>
      <c r="N53" s="71" t="str">
        <f t="shared" si="0"/>
        <v>ハンガリー・フォリント (HUF)</v>
      </c>
      <c r="O53" s="73">
        <f t="shared" si="1"/>
        <v>0.40361699999999995</v>
      </c>
    </row>
    <row r="54" spans="1:15" x14ac:dyDescent="0.15">
      <c r="A54" s="12"/>
      <c r="B54" s="25">
        <v>100</v>
      </c>
      <c r="C54" s="25" t="s">
        <v>556</v>
      </c>
      <c r="D54" s="13"/>
      <c r="E54" s="13"/>
      <c r="F54" s="13"/>
      <c r="G54" s="13"/>
      <c r="H54" s="13"/>
      <c r="I54" s="25" t="s">
        <v>8</v>
      </c>
      <c r="J54" s="14"/>
      <c r="K54" s="28" t="s">
        <v>964</v>
      </c>
      <c r="L54" s="30" t="s">
        <v>8</v>
      </c>
      <c r="M54" s="376">
        <v>43</v>
      </c>
      <c r="N54" s="71" t="str">
        <f t="shared" si="0"/>
        <v>バングラデシュ・タカ (BDT)</v>
      </c>
      <c r="O54" s="73">
        <f t="shared" si="1"/>
        <v>1.2816610000000002</v>
      </c>
    </row>
    <row r="55" spans="1:15" x14ac:dyDescent="0.15">
      <c r="A55" s="12"/>
      <c r="B55" s="25">
        <v>1</v>
      </c>
      <c r="C55" s="25" t="s">
        <v>557</v>
      </c>
      <c r="D55" s="13"/>
      <c r="E55" s="13"/>
      <c r="F55" s="13"/>
      <c r="G55" s="13"/>
      <c r="H55" s="13"/>
      <c r="I55" s="25" t="s">
        <v>8</v>
      </c>
      <c r="J55" s="14"/>
      <c r="K55" s="28" t="s">
        <v>965</v>
      </c>
      <c r="L55" s="30" t="s">
        <v>8</v>
      </c>
      <c r="M55" s="376">
        <v>44</v>
      </c>
      <c r="N55" s="71" t="str">
        <f t="shared" si="0"/>
        <v>フィジー・ドル (FJD)</v>
      </c>
      <c r="O55" s="73">
        <f t="shared" si="1"/>
        <v>62.312800000000003</v>
      </c>
    </row>
    <row r="56" spans="1:15" x14ac:dyDescent="0.15">
      <c r="A56" s="12"/>
      <c r="B56" s="25">
        <v>1</v>
      </c>
      <c r="C56" s="25" t="s">
        <v>558</v>
      </c>
      <c r="D56" s="13"/>
      <c r="E56" s="13"/>
      <c r="F56" s="13"/>
      <c r="G56" s="13"/>
      <c r="H56" s="13"/>
      <c r="I56" s="25" t="s">
        <v>8</v>
      </c>
      <c r="J56" s="13"/>
      <c r="K56" s="28" t="s">
        <v>966</v>
      </c>
      <c r="L56" s="30" t="s">
        <v>8</v>
      </c>
      <c r="M56" s="376">
        <v>45</v>
      </c>
      <c r="N56" s="71" t="str">
        <f t="shared" si="0"/>
        <v>フィリピン・ペソ (PHP)</v>
      </c>
      <c r="O56" s="73">
        <f t="shared" si="1"/>
        <v>2.5349979999999999</v>
      </c>
    </row>
    <row r="57" spans="1:15" x14ac:dyDescent="0.15">
      <c r="A57" s="12"/>
      <c r="B57" s="25">
        <v>1</v>
      </c>
      <c r="C57" s="25" t="s">
        <v>559</v>
      </c>
      <c r="D57" s="13"/>
      <c r="E57" s="13"/>
      <c r="F57" s="13"/>
      <c r="G57" s="13"/>
      <c r="H57" s="13"/>
      <c r="I57" s="25" t="s">
        <v>8</v>
      </c>
      <c r="J57" s="14"/>
      <c r="K57" s="28" t="s">
        <v>967</v>
      </c>
      <c r="L57" s="30" t="s">
        <v>8</v>
      </c>
      <c r="M57" s="376">
        <v>46</v>
      </c>
      <c r="N57" s="71" t="str">
        <f t="shared" si="0"/>
        <v>ブラジル・レアル (BRL)</v>
      </c>
      <c r="O57" s="73">
        <f t="shared" si="1"/>
        <v>28.89048</v>
      </c>
    </row>
    <row r="58" spans="1:15" x14ac:dyDescent="0.15">
      <c r="A58" s="12"/>
      <c r="B58" s="25">
        <v>1</v>
      </c>
      <c r="C58" s="25" t="s">
        <v>560</v>
      </c>
      <c r="D58" s="13"/>
      <c r="E58" s="13"/>
      <c r="F58" s="13"/>
      <c r="G58" s="13"/>
      <c r="H58" s="13"/>
      <c r="I58" s="25" t="s">
        <v>8</v>
      </c>
      <c r="J58" s="14"/>
      <c r="K58" s="28" t="s">
        <v>947</v>
      </c>
      <c r="L58" s="30" t="s">
        <v>8</v>
      </c>
      <c r="M58" s="376">
        <v>47</v>
      </c>
      <c r="N58" s="71" t="str">
        <f t="shared" si="0"/>
        <v>ブルネイ・ドル (BND)</v>
      </c>
      <c r="O58" s="73">
        <f t="shared" si="1"/>
        <v>105.08204000000001</v>
      </c>
    </row>
    <row r="59" spans="1:15" x14ac:dyDescent="0.15">
      <c r="A59" s="12"/>
      <c r="B59" s="25">
        <v>100</v>
      </c>
      <c r="C59" s="25" t="s">
        <v>561</v>
      </c>
      <c r="D59" s="13"/>
      <c r="E59" s="13"/>
      <c r="F59" s="13"/>
      <c r="G59" s="13"/>
      <c r="H59" s="13"/>
      <c r="I59" s="25" t="s">
        <v>8</v>
      </c>
      <c r="J59" s="14"/>
      <c r="K59" s="28" t="s">
        <v>968</v>
      </c>
      <c r="L59" s="30" t="s">
        <v>8</v>
      </c>
      <c r="M59" s="376">
        <v>48</v>
      </c>
      <c r="N59" s="71" t="str">
        <f t="shared" si="0"/>
        <v>ベトナム・ドン (VND)</v>
      </c>
      <c r="O59" s="73">
        <f t="shared" si="1"/>
        <v>5.8205819999999995E-3</v>
      </c>
    </row>
    <row r="60" spans="1:15" x14ac:dyDescent="0.15">
      <c r="A60" s="12"/>
      <c r="B60" s="25">
        <v>1</v>
      </c>
      <c r="C60" s="25" t="s">
        <v>562</v>
      </c>
      <c r="D60" s="13"/>
      <c r="E60" s="13"/>
      <c r="F60" s="13"/>
      <c r="G60" s="13"/>
      <c r="H60" s="13"/>
      <c r="I60" s="25" t="s">
        <v>8</v>
      </c>
      <c r="J60" s="14"/>
      <c r="K60" s="28" t="s">
        <v>969</v>
      </c>
      <c r="L60" s="30" t="s">
        <v>8</v>
      </c>
      <c r="M60" s="376">
        <v>49</v>
      </c>
      <c r="N60" s="71" t="str">
        <f t="shared" si="0"/>
        <v>ベネズエラ・ボリーバル (VES)</v>
      </c>
      <c r="O60" s="73">
        <f t="shared" si="1"/>
        <v>4.0078459999999998</v>
      </c>
    </row>
    <row r="61" spans="1:15" x14ac:dyDescent="0.15">
      <c r="A61" s="12"/>
      <c r="B61" s="25">
        <v>1</v>
      </c>
      <c r="C61" s="25" t="s">
        <v>563</v>
      </c>
      <c r="D61" s="13"/>
      <c r="E61" s="13"/>
      <c r="F61" s="13"/>
      <c r="G61" s="13"/>
      <c r="H61" s="13"/>
      <c r="I61" s="25" t="s">
        <v>8</v>
      </c>
      <c r="J61" s="14"/>
      <c r="K61" s="28" t="s">
        <v>876</v>
      </c>
      <c r="L61" s="30" t="s">
        <v>8</v>
      </c>
      <c r="M61" s="376">
        <v>50</v>
      </c>
      <c r="N61" s="71" t="str">
        <f t="shared" si="0"/>
        <v>ペルー・ヌエボ・ソル (PEN)</v>
      </c>
      <c r="O61" s="73">
        <f t="shared" si="1"/>
        <v>37.670920000000002</v>
      </c>
    </row>
    <row r="62" spans="1:15" x14ac:dyDescent="0.15">
      <c r="A62" s="12"/>
      <c r="B62" s="25">
        <v>1</v>
      </c>
      <c r="C62" s="25" t="s">
        <v>564</v>
      </c>
      <c r="D62" s="13"/>
      <c r="E62" s="13"/>
      <c r="F62" s="13"/>
      <c r="G62" s="13"/>
      <c r="H62" s="13"/>
      <c r="I62" s="25" t="s">
        <v>8</v>
      </c>
      <c r="J62" s="14"/>
      <c r="K62" s="28" t="s">
        <v>970</v>
      </c>
      <c r="L62" s="30" t="s">
        <v>8</v>
      </c>
      <c r="M62" s="376">
        <v>51</v>
      </c>
      <c r="N62" s="71" t="str">
        <f t="shared" si="0"/>
        <v>ポーランド・ズロチ (PLN)</v>
      </c>
      <c r="O62" s="73">
        <f t="shared" si="1"/>
        <v>34.838520000000003</v>
      </c>
    </row>
    <row r="63" spans="1:15" x14ac:dyDescent="0.15">
      <c r="A63" s="12"/>
      <c r="B63" s="25">
        <v>1</v>
      </c>
      <c r="C63" s="25" t="s">
        <v>565</v>
      </c>
      <c r="D63" s="13"/>
      <c r="E63" s="13"/>
      <c r="F63" s="13"/>
      <c r="G63" s="13"/>
      <c r="H63" s="13"/>
      <c r="I63" s="25" t="s">
        <v>8</v>
      </c>
      <c r="J63" s="14"/>
      <c r="K63" s="28" t="s">
        <v>903</v>
      </c>
      <c r="L63" s="30" t="s">
        <v>8</v>
      </c>
      <c r="M63" s="376">
        <v>52</v>
      </c>
      <c r="N63" s="71" t="str">
        <f t="shared" si="0"/>
        <v>香港ドル (HKD)</v>
      </c>
      <c r="O63" s="73">
        <f t="shared" si="1"/>
        <v>18.127359999999999</v>
      </c>
    </row>
    <row r="64" spans="1:15" x14ac:dyDescent="0.15">
      <c r="A64" s="12"/>
      <c r="B64" s="25">
        <v>1</v>
      </c>
      <c r="C64" s="25" t="s">
        <v>566</v>
      </c>
      <c r="D64" s="13"/>
      <c r="E64" s="13"/>
      <c r="F64" s="13"/>
      <c r="G64" s="13"/>
      <c r="H64" s="13"/>
      <c r="I64" s="25" t="s">
        <v>8</v>
      </c>
      <c r="J64" s="14"/>
      <c r="K64" s="28" t="s">
        <v>971</v>
      </c>
      <c r="L64" s="30" t="s">
        <v>8</v>
      </c>
      <c r="M64" s="376">
        <v>53</v>
      </c>
      <c r="N64" s="71" t="str">
        <f t="shared" si="0"/>
        <v>マレーシア・リンギット (MYR)</v>
      </c>
      <c r="O64" s="73">
        <f t="shared" si="1"/>
        <v>30.16506</v>
      </c>
    </row>
    <row r="65" spans="1:15" x14ac:dyDescent="0.15">
      <c r="A65" s="12"/>
      <c r="B65" s="25">
        <v>1</v>
      </c>
      <c r="C65" s="25" t="s">
        <v>567</v>
      </c>
      <c r="D65" s="13"/>
      <c r="E65" s="13"/>
      <c r="F65" s="13"/>
      <c r="G65" s="13"/>
      <c r="H65" s="13"/>
      <c r="I65" s="25" t="s">
        <v>8</v>
      </c>
      <c r="J65" s="14"/>
      <c r="K65" s="28" t="s">
        <v>972</v>
      </c>
      <c r="L65" s="30" t="s">
        <v>8</v>
      </c>
      <c r="M65" s="376">
        <v>54</v>
      </c>
      <c r="N65" s="71" t="str">
        <f t="shared" si="0"/>
        <v>南アフリカ・ラント (ZAR)</v>
      </c>
      <c r="O65" s="73">
        <f t="shared" si="1"/>
        <v>7.6333180000000009</v>
      </c>
    </row>
    <row r="66" spans="1:15" x14ac:dyDescent="0.15">
      <c r="A66" s="12"/>
      <c r="B66" s="25">
        <v>1</v>
      </c>
      <c r="C66" s="25" t="s">
        <v>568</v>
      </c>
      <c r="D66" s="13"/>
      <c r="E66" s="13"/>
      <c r="F66" s="13"/>
      <c r="G66" s="13"/>
      <c r="H66" s="13"/>
      <c r="I66" s="25" t="s">
        <v>8</v>
      </c>
      <c r="J66" s="14"/>
      <c r="K66" s="28" t="s">
        <v>905</v>
      </c>
      <c r="L66" s="30" t="s">
        <v>8</v>
      </c>
      <c r="M66" s="376">
        <v>55</v>
      </c>
      <c r="N66" s="71" t="str">
        <f t="shared" si="0"/>
        <v>ミャンマー・チャット (MMK)</v>
      </c>
      <c r="O66" s="73">
        <f t="shared" si="1"/>
        <v>6.7411120000000005E-2</v>
      </c>
    </row>
    <row r="67" spans="1:15" x14ac:dyDescent="0.15">
      <c r="A67" s="12"/>
      <c r="B67" s="25">
        <v>1</v>
      </c>
      <c r="C67" s="25" t="s">
        <v>569</v>
      </c>
      <c r="D67" s="13"/>
      <c r="E67" s="13"/>
      <c r="F67" s="13"/>
      <c r="G67" s="13"/>
      <c r="H67" s="13"/>
      <c r="I67" s="25" t="s">
        <v>8</v>
      </c>
      <c r="J67" s="14"/>
      <c r="K67" s="28" t="s">
        <v>973</v>
      </c>
      <c r="L67" s="30" t="s">
        <v>8</v>
      </c>
      <c r="M67" s="376">
        <v>56</v>
      </c>
      <c r="N67" s="71" t="str">
        <f t="shared" si="0"/>
        <v>メキシコ・ペソ (MXN)</v>
      </c>
      <c r="O67" s="73">
        <f t="shared" si="1"/>
        <v>8.1431500000000003</v>
      </c>
    </row>
    <row r="68" spans="1:15" x14ac:dyDescent="0.15">
      <c r="A68" s="12"/>
      <c r="B68" s="25">
        <v>1</v>
      </c>
      <c r="C68" s="25" t="s">
        <v>570</v>
      </c>
      <c r="D68" s="13"/>
      <c r="E68" s="13"/>
      <c r="F68" s="13"/>
      <c r="G68" s="13"/>
      <c r="H68" s="13"/>
      <c r="I68" s="25" t="s">
        <v>8</v>
      </c>
      <c r="J68" s="14"/>
      <c r="K68" s="28" t="s">
        <v>907</v>
      </c>
      <c r="L68" s="30" t="s">
        <v>8</v>
      </c>
      <c r="M68" s="376">
        <v>57</v>
      </c>
      <c r="N68" s="71" t="str">
        <f t="shared" si="0"/>
        <v>モーリシャス・ルピー (MUR)</v>
      </c>
      <c r="O68" s="73">
        <f t="shared" si="1"/>
        <v>3.1864499999999998</v>
      </c>
    </row>
    <row r="69" spans="1:15" x14ac:dyDescent="0.15">
      <c r="A69" s="12"/>
      <c r="B69" s="25">
        <v>1</v>
      </c>
      <c r="C69" s="25" t="s">
        <v>571</v>
      </c>
      <c r="D69" s="13"/>
      <c r="E69" s="13"/>
      <c r="F69" s="13"/>
      <c r="G69" s="13"/>
      <c r="H69" s="13"/>
      <c r="I69" s="25" t="s">
        <v>8</v>
      </c>
      <c r="J69" s="14"/>
      <c r="K69" s="28" t="s">
        <v>974</v>
      </c>
      <c r="L69" s="30" t="s">
        <v>8</v>
      </c>
      <c r="M69" s="376">
        <v>58</v>
      </c>
      <c r="N69" s="71" t="str">
        <f t="shared" si="0"/>
        <v>モロッコ・ディルハム (MAD)</v>
      </c>
      <c r="O69" s="73">
        <f t="shared" si="1"/>
        <v>13.949570000000001</v>
      </c>
    </row>
    <row r="70" spans="1:15" x14ac:dyDescent="0.15">
      <c r="A70" s="12"/>
      <c r="B70" s="25">
        <v>1</v>
      </c>
      <c r="C70" s="25" t="s">
        <v>572</v>
      </c>
      <c r="D70" s="13"/>
      <c r="E70" s="13"/>
      <c r="F70" s="13"/>
      <c r="G70" s="13"/>
      <c r="H70" s="13"/>
      <c r="I70" s="25" t="s">
        <v>8</v>
      </c>
      <c r="J70" s="14"/>
      <c r="K70" s="28" t="s">
        <v>909</v>
      </c>
      <c r="L70" s="30" t="s">
        <v>8</v>
      </c>
      <c r="M70" s="376">
        <v>59</v>
      </c>
      <c r="N70" s="71" t="str">
        <f t="shared" si="0"/>
        <v>ヨルダン・ディナール (JOD)</v>
      </c>
      <c r="O70" s="73">
        <f t="shared" si="1"/>
        <v>199.6842</v>
      </c>
    </row>
    <row r="71" spans="1:15" x14ac:dyDescent="0.15">
      <c r="A71" s="12"/>
      <c r="B71" s="25">
        <v>100</v>
      </c>
      <c r="C71" s="25" t="s">
        <v>573</v>
      </c>
      <c r="D71" s="13"/>
      <c r="E71" s="13"/>
      <c r="F71" s="13"/>
      <c r="G71" s="13"/>
      <c r="H71" s="13"/>
      <c r="I71" s="25" t="s">
        <v>8</v>
      </c>
      <c r="J71" s="14"/>
      <c r="K71" s="28" t="s">
        <v>975</v>
      </c>
      <c r="L71" s="30" t="s">
        <v>8</v>
      </c>
      <c r="M71" s="376">
        <v>60</v>
      </c>
      <c r="N71" s="71" t="str">
        <f t="shared" si="0"/>
        <v>ラオス・キップ (LAK)</v>
      </c>
      <c r="O71" s="73">
        <f t="shared" si="1"/>
        <v>6.8402460000000003E-3</v>
      </c>
    </row>
    <row r="72" spans="1:15" x14ac:dyDescent="0.15">
      <c r="A72" s="12"/>
      <c r="B72" s="25">
        <v>1</v>
      </c>
      <c r="C72" s="25" t="s">
        <v>574</v>
      </c>
      <c r="D72" s="13"/>
      <c r="E72" s="13"/>
      <c r="F72" s="13"/>
      <c r="G72" s="13"/>
      <c r="H72" s="13"/>
      <c r="I72" s="25" t="s">
        <v>8</v>
      </c>
      <c r="J72" s="14"/>
      <c r="K72" s="28" t="s">
        <v>976</v>
      </c>
      <c r="L72" s="30" t="s">
        <v>8</v>
      </c>
      <c r="M72" s="376">
        <v>61</v>
      </c>
      <c r="N72" s="71" t="str">
        <f t="shared" si="0"/>
        <v>ルーマニア・レイ (RON)</v>
      </c>
      <c r="O72" s="73">
        <f t="shared" si="1"/>
        <v>30.873160000000002</v>
      </c>
    </row>
    <row r="73" spans="1:15" x14ac:dyDescent="0.15">
      <c r="A73" s="12"/>
      <c r="B73" s="25">
        <v>100</v>
      </c>
      <c r="C73" s="25" t="s">
        <v>575</v>
      </c>
      <c r="D73" s="13"/>
      <c r="E73" s="13"/>
      <c r="F73" s="19"/>
      <c r="G73" s="13"/>
      <c r="H73" s="14"/>
      <c r="I73" s="25" t="s">
        <v>8</v>
      </c>
      <c r="J73" s="13"/>
      <c r="K73" s="28" t="s">
        <v>977</v>
      </c>
      <c r="L73" s="30" t="s">
        <v>8</v>
      </c>
      <c r="M73" s="376">
        <v>62</v>
      </c>
      <c r="N73" s="71" t="str">
        <f t="shared" si="0"/>
        <v>ルワンダ・フラン (RWF)</v>
      </c>
      <c r="O73" s="73">
        <f t="shared" si="1"/>
        <v>0.11457058000000001</v>
      </c>
    </row>
    <row r="74" spans="1:15" x14ac:dyDescent="0.15">
      <c r="A74" s="12"/>
      <c r="B74" s="25">
        <v>1</v>
      </c>
      <c r="C74" s="25" t="s">
        <v>576</v>
      </c>
      <c r="D74" s="13"/>
      <c r="E74" s="13"/>
      <c r="F74" s="13"/>
      <c r="G74" s="14"/>
      <c r="H74" s="13"/>
      <c r="I74" s="25" t="s">
        <v>8</v>
      </c>
      <c r="J74" s="13"/>
      <c r="K74" s="28" t="s">
        <v>978</v>
      </c>
      <c r="L74" s="30" t="s">
        <v>8</v>
      </c>
      <c r="M74" s="376">
        <v>63</v>
      </c>
      <c r="N74" s="71" t="str">
        <f t="shared" si="0"/>
        <v>ロシア・ルーブル (RUB)</v>
      </c>
      <c r="O74" s="73">
        <f t="shared" si="1"/>
        <v>1.5719820000000002</v>
      </c>
    </row>
    <row r="75" spans="1:15" x14ac:dyDescent="0.15">
      <c r="A75" s="12"/>
      <c r="B75" s="14"/>
      <c r="C75" s="14"/>
      <c r="D75" s="14"/>
      <c r="E75" s="14"/>
      <c r="F75" s="33"/>
      <c r="G75" s="34"/>
      <c r="H75" s="19"/>
      <c r="I75" s="33"/>
      <c r="J75" s="13"/>
      <c r="K75" s="35"/>
      <c r="L75" s="36"/>
      <c r="M75" s="4"/>
      <c r="N75" s="1"/>
    </row>
    <row r="76" spans="1:15" x14ac:dyDescent="0.15">
      <c r="A76" s="12"/>
      <c r="B76" s="13" t="s">
        <v>577</v>
      </c>
      <c r="C76" s="14"/>
      <c r="D76" s="13"/>
      <c r="E76" s="13"/>
      <c r="F76" s="37" t="s">
        <v>12</v>
      </c>
      <c r="G76" s="38"/>
      <c r="H76" s="14"/>
      <c r="I76" s="13"/>
      <c r="J76" s="14"/>
      <c r="K76" s="13"/>
      <c r="L76" s="18"/>
      <c r="M76" s="2"/>
      <c r="N76" s="1"/>
    </row>
    <row r="77" spans="1:15" x14ac:dyDescent="0.15">
      <c r="A77" s="39"/>
      <c r="B77" s="40"/>
      <c r="C77" s="41"/>
      <c r="D77" s="42"/>
      <c r="E77" s="42"/>
      <c r="F77" s="43" t="s">
        <v>979</v>
      </c>
      <c r="G77" s="44"/>
      <c r="H77" s="45"/>
      <c r="I77" s="42"/>
      <c r="J77" s="45"/>
      <c r="K77" s="42"/>
      <c r="L77" s="46"/>
      <c r="M77" s="2"/>
      <c r="N77" s="1"/>
    </row>
    <row r="78" spans="1:15" s="6" customFormat="1" ht="13.5" x14ac:dyDescent="0.15">
      <c r="A78" s="5"/>
      <c r="B78" s="5"/>
      <c r="C78" s="5" t="s">
        <v>13</v>
      </c>
      <c r="D78" s="5"/>
      <c r="E78" s="5"/>
      <c r="F78" s="5"/>
      <c r="G78" s="5"/>
      <c r="H78" s="5"/>
      <c r="I78" s="5"/>
      <c r="J78" s="5"/>
      <c r="K78" s="5"/>
      <c r="L78" s="5"/>
      <c r="M78" s="5"/>
      <c r="N78" s="5"/>
    </row>
  </sheetData>
  <protectedRanges>
    <protectedRange sqref="B13" name="範囲1_1"/>
  </protectedRange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63"/>
  <sheetViews>
    <sheetView topLeftCell="A27" workbookViewId="0">
      <selection activeCell="L4" sqref="L4:V6"/>
    </sheetView>
  </sheetViews>
  <sheetFormatPr defaultRowHeight="13.5" x14ac:dyDescent="0.15"/>
  <cols>
    <col min="1" max="1" width="19.375" bestFit="1" customWidth="1"/>
    <col min="2" max="2" width="14.375" customWidth="1"/>
    <col min="3" max="3" width="12.75" customWidth="1"/>
    <col min="4" max="4" width="12.375" bestFit="1" customWidth="1"/>
  </cols>
  <sheetData>
    <row r="1" spans="1:10" x14ac:dyDescent="0.15">
      <c r="A1" s="394"/>
      <c r="B1" s="428" t="str">
        <f>IF(計算シート!C63=0,"本人","-")</f>
        <v>-</v>
      </c>
      <c r="C1" s="428" t="str">
        <f>IF(計算シート!C63=0,"生計維持者１","本人")</f>
        <v>本人</v>
      </c>
      <c r="D1" s="428" t="str">
        <f>IF(計算シート!C63=0,IF(AND(海外居住者のための収入等申告書!D32="はい",海外居住者のための収入等申告書!D33="いいえ"),"生計１の配偶者","生計維持者２"),"配偶者")</f>
        <v>配偶者</v>
      </c>
      <c r="E1" s="151"/>
      <c r="F1" s="151" t="s">
        <v>39</v>
      </c>
      <c r="G1" s="151"/>
    </row>
    <row r="2" spans="1:10" x14ac:dyDescent="0.15">
      <c r="A2" s="395" t="s">
        <v>411</v>
      </c>
      <c r="B2" s="388">
        <f>IF(C63=0,DATEDIF(海外居住者のための収入等申告書!D19,計算シート!$C$46,"y"),0)</f>
        <v>0</v>
      </c>
      <c r="C2" s="388">
        <f>DATEDIF(海外居住者のための収入等申告書!D31,計算シート!$C$46,"y")</f>
        <v>73</v>
      </c>
      <c r="D2" s="388">
        <f>DATEDIF(海外居住者のための収入等申告書!H31,計算シート!$C$46,"y")</f>
        <v>73</v>
      </c>
      <c r="E2" s="151"/>
      <c r="F2" s="151"/>
      <c r="G2" s="151"/>
    </row>
    <row r="3" spans="1:10" x14ac:dyDescent="0.15">
      <c r="A3" s="395" t="s">
        <v>169</v>
      </c>
      <c r="B3" s="389">
        <f>海外居住者のための収入等申告書!D25*VLOOKUP(海外居住者のための収入等申告書!D24,IF($C$49=1,前年レート!$N$12:$O$74,IF($C$49=2,当年レート!$N$12:$O$74,"")),2,0)</f>
        <v>0</v>
      </c>
      <c r="C3" s="389">
        <f>海外居住者のための収入等申告書!D40*VLOOKUP(海外居住者のための収入等申告書!D39,IF($C$49=1,前年レート!$N$12:$O$74,IF($C$49=2,当年レート!$N$12:$O$74,"")),2,0)</f>
        <v>0</v>
      </c>
      <c r="D3" s="389">
        <f>IF(VLOOKUP(海外居住者のための収入等申告書!$D$32,計算シート!$F$3:$G$10,2,0)=1,海外居住者のための収入等申告書!H40*VLOOKUP(海外居住者のための収入等申告書!H39,IF($C$49=1,前年レート!$N$12:$O$74,IF($C$49=2,当年レート!$N$12:$O$74,"")),2,0),0)</f>
        <v>0</v>
      </c>
      <c r="E3" s="151"/>
      <c r="F3" s="54" t="s">
        <v>41</v>
      </c>
      <c r="G3" s="54">
        <v>1</v>
      </c>
    </row>
    <row r="4" spans="1:10" x14ac:dyDescent="0.15">
      <c r="A4" s="395" t="s">
        <v>16</v>
      </c>
      <c r="B4" s="389">
        <f>MAX(IF(B3&lt;T11所得区分!$B$16,T12給与所得!$B$2,IF(B3&lt;T11所得区分!$B$17,B3-650000+IF(C50=1,100000,0),IF(B3&lt;T11所得区分!$B$18,T12給与所得!$B$4+IF(C50=1,100000,0),IF(B3&lt;T11所得区分!$B$19,T12給与所得!$B$5+IF(C50=1,100000,0),IF(B3&lt;T11所得区分!$B$20,T12給与所得!$B$6+IF(C50=1,100000,0),IF(B3&lt;T11所得区分!$B$21,T12給与所得!$B$7+IF(C50=1,100000,0),IF(B3&lt;T11所得区分!$B$22,ROUNDDOWN(B3/4000,0)*4000*0.6+IF(C50=1,100000,0),IF(B3&lt;T11所得区分!$B$23,ROUNDDOWN(B3/4000,0)*4000*0.7-180000+IF(C50=1,100000,0),IF(B3&lt;T11所得区分!$B$24,ROUNDDOWN(B3/4000,0)*4000*0.8-540000+IF(C50=1,100000,0),IF(B3&lt;T11所得区分!$B$25-IF(C50=1,1500000,0),B3*0.9-1200000+IF(C50=1,100000,0),B3-2200000+IF(C50=1,250000,0))))))))))),0)</f>
        <v>0</v>
      </c>
      <c r="C4" s="389">
        <f>MAX(IF(C3&lt;T11所得区分!$B$16,T12給与所得!$B$2,IF(C3&lt;T11所得区分!$B$17,C3-650000+IF(C50=1,100000,0),IF(C3&lt;T11所得区分!$B$18,T12給与所得!$B$4+IF(C50=1,100000,0),IF(C3&lt;T11所得区分!$B$19,T12給与所得!$B$5+IF(C50=1,100000,0),IF(C3&lt;T11所得区分!$B$20,T12給与所得!$B$6+IF(C50=1,100000,0),IF(C3&lt;T11所得区分!$B$21,T12給与所得!$B$7+IF(C50=1,100000,0),IF(C3&lt;T11所得区分!$B$22,ROUNDDOWN(C3/4000,0)*4000*0.6+IF(C50=1,100000,0),IF(C3&lt;T11所得区分!$B$23,ROUNDDOWN(C3/4000,0)*4000*0.7-180000+IF(C50=1,100000,0),IF(C3&lt;T11所得区分!$B$24,ROUNDDOWN(C3/4000,0)*4000*0.8-540000+IF(C50=1,100000,0),IF(C3&lt;T11所得区分!$B$25-IF(C50=1,1500000,0),C3*0.9-1200000+IF(C50=1,100000,0),C3-2200000+IF(C50=1,250000,0)))))))))))-C51,0)</f>
        <v>0</v>
      </c>
      <c r="D4" s="389">
        <f>MAX(IF(D3&lt;T11所得区分!$B$16,T12給与所得!$B$2,IF(D3&lt;T11所得区分!$B$17,D3-650000+IF(C50=1,100000,0),IF(D3&lt;T11所得区分!$B$18,T12給与所得!$B$4+IF(C50=1,100000,0),IF(D3&lt;T11所得区分!$B$19,T12給与所得!$B$5+IF(C50=1,100000,0),IF(D3&lt;T11所得区分!$B$20,T12給与所得!$B$6+IF(C50=1,100000,0),IF(D3&lt;T11所得区分!$B$21,T12給与所得!$B$7+IF(C50=1,100000,0),IF(D3&lt;T11所得区分!$B$22,ROUNDDOWN(D3/4000,0)*4000*0.6+IF(C50=1,100000,0),IF(D3&lt;T11所得区分!$B$23,ROUNDDOWN(D3/4000,0)*4000*0.7-180000+IF(C50=1,100000,0),IF(D3&lt;T11所得区分!$B$24,ROUNDDOWN(D3/4000,0)*4000*0.8-540000+IF(C50=1,100000,0),IF(D3&lt;T11所得区分!$B$25-IF(C50=1,1500000,0),D3*0.9-1200000+IF(C50=1,100000,0),D3-2200000+IF(C50=1,250000,0)))))))))))-D51,0)</f>
        <v>0</v>
      </c>
      <c r="E4" s="151"/>
      <c r="F4" s="54" t="s">
        <v>43</v>
      </c>
      <c r="G4" s="54">
        <v>2</v>
      </c>
    </row>
    <row r="5" spans="1:10" x14ac:dyDescent="0.15">
      <c r="A5" s="395" t="s">
        <v>270</v>
      </c>
      <c r="B5" s="389">
        <v>0</v>
      </c>
      <c r="C5" s="389">
        <f>海外居住者のための収入等申告書!D42*VLOOKUP(海外居住者のための収入等申告書!D41,IF($C$49=1,前年レート!$N$12:$O$74,IF($C$49=2,当年レート!$N$12:$O$74,"")),2,0)</f>
        <v>0</v>
      </c>
      <c r="D5" s="389">
        <f>IF(VLOOKUP(海外居住者のための収入等申告書!$D$32,計算シート!$F$3:$G$10,2,0)=1,海外居住者のための収入等申告書!H42*VLOOKUP(海外居住者のための収入等申告書!H41,IF($C$49=1,前年レート!$N$12:$O$74,IF($C$49=2,当年レート!$N$12:$O$74,"")),2,0),0)</f>
        <v>0</v>
      </c>
      <c r="E5" s="151"/>
      <c r="F5" s="54" t="s">
        <v>44</v>
      </c>
      <c r="G5" s="54">
        <v>3</v>
      </c>
    </row>
    <row r="6" spans="1:10" x14ac:dyDescent="0.15">
      <c r="A6" s="395" t="s">
        <v>269</v>
      </c>
      <c r="B6" s="389">
        <v>0</v>
      </c>
      <c r="C6" s="389">
        <f>MAX(IF(IF(C2&lt;T12給与所得!$B$13,IF(C5&lt;T12給与所得!$B$18,C5-700000+IF(C50=1,100000,0),IF(D5&lt;T12給与所得!$B$19,C5*0.75-375000+IF(C50=1,100000,0),IF(C5&lt;T12給与所得!$B$20,C5*0.85-785000+IF(C50=1,100000,0),C5*0.95-1555000+IF(C50=1,100000,0)))),IF(C5&lt;T12給与所得!$B$14,C5-1200000+IF(C50=1,100000,0),IF(D5&lt;T12給与所得!$B$15,C5*0.75-375000+IF(C50=1,100000,0),IF(C5&lt;T12給与所得!$B$16,C5*0.85-785000+IF(C50=1,100000,0),C5*0.95-1555000+IF(C50=1,100000,0)))))&lt;0,0,IF(C2&lt;T12給与所得!$B$13,IF(C5&lt;T12給与所得!$B$18,C5-700000+IF(C50=1,100000,0),IF(D5&lt;T12給与所得!$B$19,C5*0.75-375000+IF(C50=1,100000,0),IF(C5&lt;T12給与所得!$B$20,C5*0.85-785000+IF(C50=1,100000,0),C5*0.95-1555000+IF(C50=1,100000,0)))),IF(C5&lt;T12給与所得!$B$14,C5-1200000+IF(C50=1,100000,0),IF(D5&lt;T12給与所得!$B$15,C5*0.75-375000+IF(C50=1,100000,0),IF(C5&lt;T12給与所得!$B$16,C5*0.85-785000+IF(C50=1,100000,0),C5*0.95-1555000+IF(C50=1,100000,0)))))),0)</f>
        <v>0</v>
      </c>
      <c r="D6" s="389">
        <f>MAX(IF(IF(D2&lt;T12給与所得!$B$13,IF(D5&lt;T12給与所得!$B$18,D5-700000+IF(C50=1,100000,0),IF(D5&lt;T12給与所得!$B$19,D5*0.75-375000+IF(C50=1,100000,0),IF(D5&lt;T12給与所得!$B$20,D5*0.85-785000+IF(C50=1,100000,0),D5*0.95-1555000+IF(C50=1,100000,0)))),IF(D5&lt;T12給与所得!$B$14,D5-1200000+IF(C50=1,100000,0),IF(D5&lt;T12給与所得!$B$15,D5*0.75-375000+IF(C50=1,100000,0),IF(D5&lt;T12給与所得!$B$16,D5*0.85-785000+IF(C50=1,100000,0),D5*0.95-1555000+IF(C50=1,100000,0)))))&lt;0,0,IF(D2&lt;T12給与所得!$B$13,IF(D5&lt;T12給与所得!$B$18,D5-700000+IF(C50=1,100000,0),IF(D5&lt;T12給与所得!$B$19,D5*0.75-375000+IF(C50=1,100000,0),IF(D5&lt;T12給与所得!$B$20,D5*0.85-785000+IF(C50=1,100000,0),D5*0.95-1555000+IF(C50=1,100000,0)))),IF(D5&lt;T12給与所得!$B$14,D5-1200000+IF(C50=1,100000,0),IF(D5&lt;T12給与所得!$B$15,D5*0.75-375000+IF(C50=1,100000,0),IF(D5&lt;T12給与所得!$B$16,D5*0.85-785000+IF(C50=1,100000,0),D5*0.95-1555000+IF(C50=1,100000,0)))))),0)</f>
        <v>0</v>
      </c>
      <c r="E6" s="151"/>
      <c r="F6" s="54" t="s">
        <v>45</v>
      </c>
      <c r="G6" s="54">
        <v>4</v>
      </c>
    </row>
    <row r="7" spans="1:10" x14ac:dyDescent="0.15">
      <c r="A7" s="395" t="s">
        <v>271</v>
      </c>
      <c r="B7" s="389">
        <f>海外居住者のための収入等申告書!D27*VLOOKUP(海外居住者のための収入等申告書!D26,IF($C$49=1,前年レート!$N$12:$O$74,IF($C$49=2,当年レート!$N$12:$O$74,"")),2,0)</f>
        <v>0</v>
      </c>
      <c r="C7" s="389">
        <f>海外居住者のための収入等申告書!D44*VLOOKUP(海外居住者のための収入等申告書!D43,IF($C$49=1,前年レート!$N$12:$O$74,IF($C$49=2,当年レート!$N$12:$O$74,"")),2,0)</f>
        <v>0</v>
      </c>
      <c r="D7" s="389">
        <f>IF(VLOOKUP(海外居住者のための収入等申告書!$D$32,計算シート!$F$3:$G$10,2,0)=1,海外居住者のための収入等申告書!H44*VLOOKUP(海外居住者のための収入等申告書!H43,IF($C$49=1,前年レート!$N$12:$O$74,IF($C$49=2,当年レート!$N$12:$O$74,"")),2,0),0)</f>
        <v>0</v>
      </c>
      <c r="E7" s="151"/>
      <c r="F7" s="54" t="s">
        <v>266</v>
      </c>
      <c r="G7" s="54">
        <v>5</v>
      </c>
    </row>
    <row r="8" spans="1:10" x14ac:dyDescent="0.15">
      <c r="A8" s="395" t="s">
        <v>17</v>
      </c>
      <c r="B8" s="389">
        <f>IF(VLOOKUP(海外居住者のための収入等申告書!D23,計算シート!F3:G4,2,0)=1,SUM(B4,B6,B7),0)</f>
        <v>0</v>
      </c>
      <c r="C8" s="389">
        <f>MAX(SUM(C4,C6,C7,C52),0)</f>
        <v>0</v>
      </c>
      <c r="D8" s="389">
        <f>MAX(SUM(D4,D6,D7,D52),0)</f>
        <v>0</v>
      </c>
      <c r="E8" s="151"/>
      <c r="F8" s="54" t="str">
        <f>IF(C50=0,"寡婦（夫）でない","ひとり親でない")</f>
        <v>ひとり親でない</v>
      </c>
      <c r="G8" s="54">
        <v>6</v>
      </c>
    </row>
    <row r="9" spans="1:10" x14ac:dyDescent="0.15">
      <c r="A9" s="395" t="s">
        <v>311</v>
      </c>
      <c r="B9" s="388">
        <v>0</v>
      </c>
      <c r="C9" s="391">
        <f>IF(VLOOKUP(海外居住者のための収入等申告書!$D$32,$F$3:$G$13,2,0)=1,1,0)</f>
        <v>0</v>
      </c>
      <c r="D9" s="391">
        <f>C9</f>
        <v>0</v>
      </c>
      <c r="E9" s="151"/>
      <c r="F9" s="54" t="str">
        <f>IF(C50=0,"寡婦である","ひとり親である")</f>
        <v>ひとり親である</v>
      </c>
      <c r="G9" s="54">
        <v>7</v>
      </c>
      <c r="J9" t="s">
        <v>637</v>
      </c>
    </row>
    <row r="10" spans="1:10" x14ac:dyDescent="0.15">
      <c r="A10" s="395" t="s">
        <v>168</v>
      </c>
      <c r="B10" s="390" t="s">
        <v>284</v>
      </c>
      <c r="C10" s="390" t="str">
        <f>IF(C9=1,IF(C8&gt;=D8,IF(C8&lt;=T11所得区分!$B$2+IF(C50=1,100000,0),"A",IF(C8&lt;=T11所得区分!$B$3+IF(C50=1,100000,0),"B",IF(C8&lt;=T11所得区分!$B$4+IF(C50=1,100000,0),"C","D"))),IF(C8&lt;T11所得区分!$B$5+IF(C50=1,100000,0),"e",IF(C8&lt;T11所得区分!$B$6+IF(C50=1,100000,0),"f",IF(C8&lt;T11所得区分!$B$7+IF(C50=1,100000,0),"g",IF(C8&lt;=T11所得区分!$B$8+IF(C50=1,100000,0),"h",IF(C8&lt;=T11所得区分!$B$9+IF(C50=1,100000,0),"i",IF(C8&lt;=T11所得区分!$B$10+IF(C50=1,100000,0),"j",IF(C8&lt;=T11所得区分!$B$11+IF(C50=1,100000,0),"k",IF(C8&lt;=T11所得区分!$B$12+IF(C50=1,100000,0),"l",IF(C8&lt;=T11所得区分!$B$13+IF(C50=1,100000,0),"m",IF(C8&lt;=T11所得区分!$B$14+IF(C50=1,100000,0),"n",IF(C8&lt;=T11所得区分!$B$15+IF(C50=1,100000,0),"o","p")))))))))))),"D")</f>
        <v>D</v>
      </c>
      <c r="D10" s="390" t="str">
        <f>IF(VLOOKUP(海外居住者のための収入等申告書!D32,計算シート!F3:G10,2,0)=1,IF(D8&gt;C8,IF(D8&lt;=T11所得区分!$B$2+IF(C50=1,100000,0),"A",IF(D8&lt;=T11所得区分!$B$3+IF(C50=1,100000,0),"B",IF(D8&lt;=T11所得区分!$B$4+IF(C50=1,100000,0),"C","D"))),IF(D8&lt;T11所得区分!$B$5+IF(C50=1,100000,0),"e",IF(D8&lt;T11所得区分!$B$6+IF(C50=1,100000,0),"f",IF(D8&lt;T11所得区分!$B$7+IF(C50=1,100000,0),"g",IF(D8&lt;=T11所得区分!$B$8+IF(C50=1,100000,0),"h",IF(D8&lt;=T11所得区分!$B$9+IF(C50=1,100000,0),"i",IF(D8&lt;=T11所得区分!$B$10+IF(C50=1,100000,0),"j",IF(D8&lt;=T11所得区分!$B$11+IF(C50=1,100000,0),"k",IF(D8&lt;=T11所得区分!$B$12+IF(C50=1,100000,0),"l",IF(D8&lt;=T11所得区分!$B$13+IF(C50=1,100000,0),"m",IF(D8&lt;=T11所得区分!$B$14+IF(C50=1,100000,0),"n",IF(D8&lt;=T11所得区分!$B$15+IF(C50=1,100000,0),"o","p")))))))))))),"p")</f>
        <v>p</v>
      </c>
      <c r="E10" s="151"/>
      <c r="F10" s="54" t="str">
        <f>IF(C50=0,"寡夫である","")</f>
        <v/>
      </c>
      <c r="G10" s="54">
        <v>8</v>
      </c>
      <c r="J10" t="s">
        <v>633</v>
      </c>
    </row>
    <row r="11" spans="1:10" x14ac:dyDescent="0.15">
      <c r="A11" s="395" t="s">
        <v>265</v>
      </c>
      <c r="B11" s="389">
        <v>0</v>
      </c>
      <c r="C11" s="389">
        <f>IF(C10="A",IF(D10="e",IF(D2&gt;=70,T13人的控除!$B$6,T13人的控除!$B$3),IF(D10="f",T13人的控除!$B$9,IF(D10="g",T13人的控除!$B$10,IF(D10="h",T13人的控除!$B$11,IF(D10="i",T13人的控除!$B$12,IF(D10="j",T13人的控除!$B$13,IF(D10="k",T13人的控除!$B$14,IF(D10="l",T13人的控除!$B$15,IF(D10="m",T13人的控除!$B$16,IF(D10="n",T13人的控除!$B$17,IF(D10="o",T13人的控除!$B$18,0))))))))))),IF(C10="B",IF(D10="e",IF(D2&gt;=70,T13人的控除!$B$7,T13人的控除!$B$4),IF(D10="f",T13人的控除!$B$19,IF(D10="g",T13人的控除!$B$20,IF(D10="h",T13人的控除!$B$21,IF(D10="i",T13人的控除!$B$22,IF(D10="j",T13人的控除!$B$23,IF(D10="k",T13人的控除!$B$24,IF(D10="l",T13人的控除!$B$25,IF(D10="m",T13人的控除!$B$26,IF(D10="n",T13人的控除!$B$27,IF(D10="o",T13人的控除!$B$28,0))))))))))),IF(C10="C",IF(D10="e",IF(D2&gt;=70,T13人的控除!$B$8,T13人的控除!$B$5),IF(D10="f",T13人的控除!$B$29,IF(D10="g",T13人的控除!$B$30,IF(D10="h",T13人的控除!$B$31,IF(D10="i",T13人的控除!$B$32,IF(D10="j",T13人的控除!$B$33,IF(D10="k",T13人的控除!$B$34,IF(D10="l",T13人的控除!$B$35,IF(D10="m",T13人的控除!$B$36,IF(D10="n",T13人的控除!$B$37,IF(D10="o",T13人的控除!$B$38,0))))))))))),0)))</f>
        <v>0</v>
      </c>
      <c r="D11" s="389">
        <f>IF(D10="A",IF(C10="e",IF(C2&gt;=70,T13人的控除!$B$6,T13人的控除!$B$3),IF(C10="f",T13人的控除!$B$9,IF(C10="g",T13人的控除!$B$10,IF(C10="h",T13人的控除!$B$11,IF(C10="i",T13人的控除!$B$12,IF(C10="j",T13人的控除!$B$13,IF(C10="k",T13人的控除!$B$14,IF(C10="l",T13人的控除!$B$15,IF(C10="m",T13人的控除!$B$16,IF(C10="n",T13人的控除!$B$17,IF(C10="o",T13人的控除!$B$18,0))))))))))),IF(D10="B",IF(C10="e",IF(C2&gt;=70,T13人的控除!$B$7,T13人的控除!$B$4),IF(C10="f",T13人的控除!$B$19,IF(C10="g",T13人的控除!$B$20,IF(C10="h",T13人的控除!$B$21,IF(C10="i",T13人的控除!$B$22,IF(C10="j",T13人的控除!$B$23,IF(C10="k",T13人的控除!$B$24,IF(C10="l",T13人的控除!$B$25,IF(C10="m",T13人的控除!$B$26,IF(C10="n",T13人的控除!$B$27,IF(C10="o",T13人的控除!$B$28,0))))))))))),IF(D10="C",IF(C10="e",IF(海外居住者のための収入等申告書!H31&gt;=70,T13人的控除!$B$8,T13人的控除!$B$5),IF(C10="f",T13人的控除!$B$29,IF(C10="g",T13人的控除!$B$30,IF(C10="h",T13人的控除!$B$31,IF(C10="i",T13人的控除!$B$32,IF(C10="j",T13人的控除!$B$33,IF(C10="k",T13人的控除!$B$34,IF(C10="l",T13人的控除!$B$35,IF(C10="m",T13人的控除!$B$36,IF(C10="n",T13人的控除!$B$37,IF(C10="o",T13人的控除!$B$38,0))))))))))),0)))</f>
        <v>0</v>
      </c>
      <c r="E11" s="151"/>
      <c r="F11" s="90" t="s">
        <v>278</v>
      </c>
      <c r="G11" s="90">
        <v>9</v>
      </c>
      <c r="J11" t="s">
        <v>634</v>
      </c>
    </row>
    <row r="12" spans="1:10" x14ac:dyDescent="0.15">
      <c r="A12" s="395" t="s">
        <v>18</v>
      </c>
      <c r="B12" s="389">
        <v>0</v>
      </c>
      <c r="C12" s="389">
        <f>SUM(海外居住者のための収入等申告書!D48,海外居住者のための収入等申告書!D50,C36)*T13人的控除!$B$39</f>
        <v>0</v>
      </c>
      <c r="D12" s="389">
        <f>SUM(海外居住者のための収入等申告書!H48,海外居住者のための収入等申告書!H50,D36)*T13人的控除!$B$39</f>
        <v>0</v>
      </c>
      <c r="E12" s="151"/>
      <c r="F12" s="54" t="s">
        <v>279</v>
      </c>
      <c r="G12" s="54">
        <v>10</v>
      </c>
      <c r="J12" t="s">
        <v>635</v>
      </c>
    </row>
    <row r="13" spans="1:10" x14ac:dyDescent="0.15">
      <c r="A13" s="395" t="s">
        <v>19</v>
      </c>
      <c r="B13" s="389">
        <v>0</v>
      </c>
      <c r="C13" s="389">
        <f>SUM(C37,海外居住者のための収入等申告書!D49)*T13人的控除!$B$40</f>
        <v>0</v>
      </c>
      <c r="D13" s="389">
        <f>SUM(海外居住者のための収入等申告書!H49,D37)*T13人的控除!$B$40</f>
        <v>0</v>
      </c>
      <c r="E13" s="151"/>
      <c r="F13" s="54" t="s">
        <v>290</v>
      </c>
      <c r="G13" s="54">
        <v>11</v>
      </c>
      <c r="J13" t="s">
        <v>632</v>
      </c>
    </row>
    <row r="14" spans="1:10" x14ac:dyDescent="0.15">
      <c r="A14" s="395" t="s">
        <v>20</v>
      </c>
      <c r="B14" s="389">
        <v>0</v>
      </c>
      <c r="C14" s="389">
        <f>海外居住者のための収入等申告書!D52*T13人的控除!$B$41</f>
        <v>0</v>
      </c>
      <c r="D14" s="389">
        <f>海外居住者のための収入等申告書!H52*T13人的控除!$B$41</f>
        <v>0</v>
      </c>
      <c r="E14" s="151"/>
      <c r="F14" s="151"/>
      <c r="G14" s="151"/>
      <c r="J14" t="s">
        <v>636</v>
      </c>
    </row>
    <row r="15" spans="1:10" x14ac:dyDescent="0.15">
      <c r="A15" s="395" t="s">
        <v>21</v>
      </c>
      <c r="B15" s="389">
        <v>0</v>
      </c>
      <c r="C15" s="389">
        <f>海外居住者のための収入等申告書!D51*T13人的控除!$B$42</f>
        <v>0</v>
      </c>
      <c r="D15" s="389">
        <f>海外居住者のための収入等申告書!H51*T13人的控除!$B$42</f>
        <v>0</v>
      </c>
      <c r="E15" s="151"/>
      <c r="F15" s="54" t="s">
        <v>402</v>
      </c>
      <c r="G15" s="54">
        <v>1</v>
      </c>
    </row>
    <row r="16" spans="1:10" x14ac:dyDescent="0.15">
      <c r="A16" s="395" t="s">
        <v>22</v>
      </c>
      <c r="B16" s="389">
        <f>IF(VLOOKUP(海外居住者のための収入等申告書!D21,計算シート!$F$3:$G$10,2,0)=4,1,0)*T13人的控除!$B$44</f>
        <v>0</v>
      </c>
      <c r="C16" s="389">
        <f>SUM(海外居住者のための収入等申告書!D53,C38,IF(VLOOKUP(海外居住者のための収入等申告書!$D$35,計算シート!$F$3:$G$10,2,0)=4,1,0),IF(AND(D10="e",VLOOKUP(海外居住者のための収入等申告書!$H$35,計算シート!$F$3:$G$10,2,0)=4),1,0))*T13人的控除!$B$44</f>
        <v>0</v>
      </c>
      <c r="D16" s="389">
        <f>SUM(海外居住者のための収入等申告書!H53,D38,IF(VLOOKUP(海外居住者のための収入等申告書!$H$35,計算シート!$F$3:$G$10,2,0)=4,1,0),IF(AND(C10="e",VLOOKUP(海外居住者のための収入等申告書!$D$35,計算シート!$F$3:$G$10,2,0)=4),1,0))*T13人的控除!$B$44</f>
        <v>0</v>
      </c>
      <c r="E16" s="151"/>
      <c r="F16" s="54" t="s">
        <v>400</v>
      </c>
      <c r="G16" s="54">
        <v>2</v>
      </c>
    </row>
    <row r="17" spans="1:7" x14ac:dyDescent="0.15">
      <c r="A17" s="395" t="s">
        <v>23</v>
      </c>
      <c r="B17" s="389">
        <f>IF(VLOOKUP(海外居住者のための収入等申告書!D21,計算シート!$F$3:$G$10,2,0)=5,1,0)*T13人的控除!$B$45</f>
        <v>0</v>
      </c>
      <c r="C17" s="389">
        <f>SUM(海外居住者のための収入等申告書!D54,C39,IF(VLOOKUP(海外居住者のための収入等申告書!$D$35,計算シート!$F$3:$G$10,2,0)=5,1,0),IF(AND($D$10="e",VLOOKUP(海外居住者のための収入等申告書!$D$34,計算シート!$F$3:$G$10,2,0)=2,VLOOKUP(海外居住者のための収入等申告書!$H$35,計算シート!$F$3:$G$10,2,0)=5),1,0))*T13人的控除!B45</f>
        <v>0</v>
      </c>
      <c r="D17" s="389">
        <f>SUM(海外居住者のための収入等申告書!H54,D39,IF(VLOOKUP(海外居住者のための収入等申告書!H35,計算シート!$F$3:$G$10,2,0)=5,1,0),IF(AND(C10="e",VLOOKUP(海外居住者のための収入等申告書!$D$34,計算シート!$F$3:$G$10,2,0)=2,VLOOKUP(海外居住者のための収入等申告書!$D$35,計算シート!$F$3:$G$10,2,0)=5),1,0))*T13人的控除!B45</f>
        <v>0</v>
      </c>
      <c r="E17" s="151"/>
      <c r="F17" s="54" t="s">
        <v>401</v>
      </c>
      <c r="G17" s="54">
        <v>3</v>
      </c>
    </row>
    <row r="18" spans="1:7" x14ac:dyDescent="0.15">
      <c r="A18" s="395" t="s">
        <v>24</v>
      </c>
      <c r="B18" s="389">
        <v>0</v>
      </c>
      <c r="C18" s="389">
        <f>SUM(海外居住者のための収入等申告書!D55,C40,IF(AND($D$10="e",VLOOKUP(海外居住者のための収入等申告書!$D$34,計算シート!$F$3:$G$10,2,0)=1,VLOOKUP(海外居住者のための収入等申告書!$H$35,計算シート!$F$3:$G$10,2,0)=5),1,0))*T13人的控除!B46</f>
        <v>0</v>
      </c>
      <c r="D18" s="389">
        <f>SUM(海外居住者のための収入等申告書!H55,D40,IF(AND($C$10="e",VLOOKUP(海外居住者のための収入等申告書!$D$34,計算シート!$F$3:$G$10,2,0)=1,VLOOKUP(海外居住者のための収入等申告書!$D$35,計算シート!$F$3:$G$10,2,0)=5),1,0))*T13人的控除!B46</f>
        <v>0</v>
      </c>
      <c r="E18" s="151"/>
      <c r="F18" s="54" t="s">
        <v>406</v>
      </c>
      <c r="G18" s="54">
        <v>4</v>
      </c>
    </row>
    <row r="19" spans="1:7" x14ac:dyDescent="0.15">
      <c r="A19" s="396" t="s">
        <v>382</v>
      </c>
      <c r="B19" s="389">
        <f>IF(AND(B8&lt;=T13人的控除!B57+IF(C50=1,100000,0),SUM(計算シート!B6:B7)&lt;=100000),T13人的控除!B50,0)</f>
        <v>260000</v>
      </c>
      <c r="C19" s="389">
        <f>IFERROR(IF(海外居住者のための収入等申告書!D32="はい",0,IF(C20=0,IF(VLOOKUP(海外居住者のための収入等申告書!D36,計算シート!$F$3:$G$10,2,0)=7,T13人的控除!$B$47,0),0)),0)</f>
        <v>0</v>
      </c>
      <c r="D19" s="389">
        <v>0</v>
      </c>
      <c r="E19" s="151"/>
      <c r="F19" s="418" t="s">
        <v>983</v>
      </c>
      <c r="G19" s="419">
        <v>5</v>
      </c>
    </row>
    <row r="20" spans="1:7" x14ac:dyDescent="0.15">
      <c r="A20" s="395" t="s">
        <v>26</v>
      </c>
      <c r="B20" s="389">
        <v>0</v>
      </c>
      <c r="C20" s="389">
        <f>IFERROR(IF(海外居住者のための収入等申告書!D32="はい",0,IF(AND(VLOOKUP(海外居住者のための収入等申告書!D36,計算シート!$F$3:$G$10,2,0)=7,C8&lt;=T13人的控除!$B$54,SUM(海外居住者のための収入等申告書!D47:D49)&gt;0),T13人的控除!$B$48,0)),0)</f>
        <v>0</v>
      </c>
      <c r="D20" s="389">
        <v>0</v>
      </c>
      <c r="E20" s="151"/>
      <c r="F20" s="419" t="s">
        <v>984</v>
      </c>
      <c r="G20" s="419">
        <v>6</v>
      </c>
    </row>
    <row r="21" spans="1:7" x14ac:dyDescent="0.15">
      <c r="A21" s="395" t="s">
        <v>916</v>
      </c>
      <c r="B21" s="389">
        <v>0</v>
      </c>
      <c r="C21" s="389">
        <f>IFERROR(IF(海外居住者のための収入等申告書!D32="はい",0,IF(AND(VLOOKUP(海外居住者のための収入等申告書!D36,計算シート!$F$3:$G$10,2,0)=8,C8&lt;=T13人的控除!$B$54),T13人的控除!$B$49,0)),0)</f>
        <v>0</v>
      </c>
      <c r="D21" s="389">
        <v>0</v>
      </c>
      <c r="E21" s="151"/>
      <c r="F21" s="419" t="s">
        <v>985</v>
      </c>
      <c r="G21" s="419">
        <v>7</v>
      </c>
    </row>
    <row r="22" spans="1:7" x14ac:dyDescent="0.15">
      <c r="A22" s="395" t="s">
        <v>31</v>
      </c>
      <c r="B22" s="389">
        <f>T13人的控除!$B$2+IF(C50=1,100000,0)</f>
        <v>430000</v>
      </c>
      <c r="C22" s="389">
        <f>T13人的控除!$B$2+IF(C50=1,100000,0)</f>
        <v>430000</v>
      </c>
      <c r="D22" s="389">
        <f>T13人的控除!B2+IF(C50=1,100000,0)</f>
        <v>430000</v>
      </c>
      <c r="E22" s="151"/>
      <c r="F22" s="419"/>
      <c r="G22" s="419"/>
    </row>
    <row r="23" spans="1:7" x14ac:dyDescent="0.15">
      <c r="A23" s="395" t="s">
        <v>28</v>
      </c>
      <c r="B23" s="389">
        <v>0</v>
      </c>
      <c r="C23" s="389">
        <f>SUM(海外居住者のための収入等申告書!D47:D52,C35:C37,IF(D10="e",1,0))</f>
        <v>0</v>
      </c>
      <c r="D23" s="389">
        <f>SUM(海外居住者のための収入等申告書!H47:H52,D35:D37,IF(C10="e",1,0))</f>
        <v>0</v>
      </c>
      <c r="E23" s="151"/>
      <c r="F23" s="151"/>
      <c r="G23" s="151"/>
    </row>
    <row r="24" spans="1:7" x14ac:dyDescent="0.15">
      <c r="A24" s="395" t="s">
        <v>29</v>
      </c>
      <c r="B24" s="389">
        <f>SUM(B3,B5,B7)*0.15</f>
        <v>0</v>
      </c>
      <c r="C24" s="389">
        <f>SUM(C3,C5,C7)*0.15</f>
        <v>0</v>
      </c>
      <c r="D24" s="389">
        <f>SUM(D3,D5,D7)*0.15</f>
        <v>0</v>
      </c>
      <c r="E24" s="151"/>
      <c r="F24" s="151"/>
      <c r="G24" s="151"/>
    </row>
    <row r="25" spans="1:7" x14ac:dyDescent="0.15">
      <c r="A25" s="395" t="s">
        <v>32</v>
      </c>
      <c r="B25" s="389">
        <f>T13人的控除!$B$51+IF(C50=1,100000,0)</f>
        <v>450000</v>
      </c>
      <c r="C25" s="389">
        <f>T13人的控除!$B$51*SUM(1,C23)+IF(SUM(C23)&gt;0,T13人的控除!$B$52,0)+IF(C50=1,100000,0)</f>
        <v>450000</v>
      </c>
      <c r="D25" s="389">
        <f>T13人的控除!$B$51*SUM(1,D23)+IF(SUM(D23)&gt;0,T13人的控除!$B$52,0)+IF(C50=1,100000,0)</f>
        <v>450000</v>
      </c>
      <c r="E25" s="151"/>
      <c r="F25" s="151"/>
      <c r="G25" s="151"/>
    </row>
    <row r="26" spans="1:7" x14ac:dyDescent="0.15">
      <c r="A26" s="395" t="s">
        <v>33</v>
      </c>
      <c r="B26" s="389">
        <f>IF(OR(VLOOKUP(海外居住者のための収入等申告書!D21,計算シート!$F$3:$G$10,2,0)&gt;3,IF(OR(C44&lt;2023,AND(C44=2022,C45=0)),B2&lt;20,B2&lt;18)),T13人的控除!$B$53+IF(C50=1,100000,0),0)</f>
        <v>1350000</v>
      </c>
      <c r="C26" s="389">
        <f>IF(OR(SUM(C19:C21)&gt;0,VLOOKUP(海外居住者のための収入等申告書!$D$35,計算シート!$F$3:$G$10,2,0)&gt;3,IF(OR(C44&lt;2023,AND(C44=2022,C45=0)),C2&lt;20,C2&lt;18)),T13人的控除!$B$53+IF(C50=1,100000,0),0)</f>
        <v>0</v>
      </c>
      <c r="D26" s="389">
        <f>IF(OR(SUM(D19:D21)&gt;0,VLOOKUP(海外居住者のための収入等申告書!$D$35,計算シート!$F$3:$G$10,2,0)&gt;3,IF(OR(C44&lt;2023,AND(C44=2022,C45=0)),D2&lt;20,D2&lt;18)),T13人的控除!$B$53+IF(C50=1,100000,0),0)</f>
        <v>0</v>
      </c>
      <c r="E26" s="151"/>
      <c r="F26" s="151"/>
      <c r="G26" s="151"/>
    </row>
    <row r="27" spans="1:7" x14ac:dyDescent="0.15">
      <c r="A27" s="395" t="s">
        <v>267</v>
      </c>
      <c r="B27" s="389">
        <f>SUM(B11:B22,B24)</f>
        <v>690000</v>
      </c>
      <c r="C27" s="389">
        <f>SUM(C11:C22,C24)</f>
        <v>430000</v>
      </c>
      <c r="D27" s="389">
        <f>SUM(D11:D22,D24)</f>
        <v>430000</v>
      </c>
      <c r="E27" s="151"/>
      <c r="F27" s="151"/>
      <c r="G27" s="151"/>
    </row>
    <row r="28" spans="1:7" x14ac:dyDescent="0.15">
      <c r="A28" s="395" t="s">
        <v>30</v>
      </c>
      <c r="B28" s="389">
        <f>IF(B8-B27&lt;0,0,ROUNDDOWN(B8-B27,-3))</f>
        <v>0</v>
      </c>
      <c r="C28" s="389">
        <f>IF(C8-C27&lt;0,0,ROUNDDOWN(C8-C27,-3))</f>
        <v>0</v>
      </c>
      <c r="D28" s="389">
        <f>IF(D8-D27&lt;0,0,ROUNDDOWN(D8-D27,-3))</f>
        <v>0</v>
      </c>
      <c r="E28" s="151"/>
      <c r="F28" s="151"/>
      <c r="G28" s="151"/>
    </row>
    <row r="29" spans="1:7" x14ac:dyDescent="0.15">
      <c r="A29" s="395" t="s">
        <v>34</v>
      </c>
      <c r="B29" s="389">
        <f>B28*T16税率等!$B$2/100</f>
        <v>0</v>
      </c>
      <c r="C29" s="389">
        <f>C28*T16税率等!$B$2/100</f>
        <v>0</v>
      </c>
      <c r="D29" s="389">
        <f>D28*T16税率等!$B$2/100</f>
        <v>0</v>
      </c>
      <c r="E29" s="151"/>
      <c r="F29" s="151"/>
      <c r="G29" s="151"/>
    </row>
    <row r="30" spans="1:7" x14ac:dyDescent="0.15">
      <c r="A30" s="395" t="s">
        <v>268</v>
      </c>
      <c r="B30" s="389">
        <v>0</v>
      </c>
      <c r="C30" s="420">
        <f>IF(C10="A",IF(D10="e",IF(D2&gt;=70,T15調整控除!$B$6,T15調整控除!$B$3),IF(D10="f",T15調整控除!$B$9,IF(D10="g",T15調整控除!$B$10,IF(D10="h",T15調整控除!$B$11,IF(D10="i",T15調整控除!$B$12,IF(D10="j",T15調整控除!$B$13,IF(D10="k",T15調整控除!$B$14,IF(D10="l",T15調整控除!$B$15,IF(D10="m",T15調整控除!$B$16,IF(D10="n",T15調整控除!$B$17,IF(D10="o",T15調整控除!$B$18,0))))))))))),IF(C10="B",IF(D10="e",IF(D2&gt;=70,T15調整控除!$B$7,T15調整控除!$B$4),IF(D10="f",T15調整控除!$B$19,IF(D10="g",T15調整控除!$B$20,IF(D10="h",T15調整控除!$B$21,IF(D10="i",T15調整控除!$B$22,IF(D10="j",T15調整控除!$B$23,IF(D10="k",T15調整控除!$B$24,IF(D10="l",T15調整控除!$B$25,IF(D10="m",T15調整控除!$B$26,IF(D10="n",T15調整控除!$B$27,IF(D10="o",T15調整控除!$B$28,0))))))))))),IF(C10="C",IF(D10="e",IF(D2&gt;=70,T15調整控除!$B$8,T15調整控除!$B$5),IF(D10="f",T15調整控除!$B$29,IF(D10="g",T15調整控除!$B$30,IF(D10="h",T15調整控除!$B$31,IF(D10="i",T15調整控除!$B$32,IF(D10="j",T15調整控除!$B$33,IF(D10="k",T15調整控除!$B$34,IF(D10="l",T15調整控除!$B$35,IF(D10="m",T15調整控除!$B$36,IF(D10="n",T15調整控除!$B$37,IF(D10="o",T15調整控除!$B$38,0))))))))))),0)))</f>
        <v>0</v>
      </c>
      <c r="D30" s="420">
        <f>IF(D10="A",IF(C10="e",IF(C2&gt;=70,T15調整控除!$B$6,T15調整控除!$B$3),IF(C10="f",T15調整控除!$B$9,IF(C10="g",T15調整控除!$B$10,IF(C10="h",T15調整控除!$B$11,IF(C10="i",T15調整控除!$B$12,IF(C10="j",T15調整控除!$B$13,IF(C10="k",T15調整控除!$B$14,IF(C10="l",T15調整控除!$B$15,IF(C10="m",T15調整控除!$B$16,IF(C10="n",T15調整控除!$B$17,IF(C10="o",T15調整控除!$B$18,0))))))))))),IF(D10="B",IF(C10="e",IF(C2&gt;=70,T15調整控除!$B$7,T15調整控除!$B$4),IF(C10="f",T15調整控除!$B$19,IF(C10="g",T15調整控除!$B$20,IF(C10="h",T15調整控除!$B$21,IF(C10="i",T15調整控除!$B$22,IF(C10="j",T15調整控除!$B$23,IF(C10="k",T15調整控除!$B$24,IF(C10="l",T15調整控除!$B$25,IF(C10="m",T15調整控除!$B$26,IF(C10="n",T15調整控除!$B$27,IF(C10="o",T15調整控除!$B$28,0))))))))))),IF(D10="C",IF(C10="e",IF(C2&gt;=70,T15調整控除!$B$8,T15調整控除!$B$5),IF(C10="f",T15調整控除!$B$29,IF(C10="g",T15調整控除!$B$30,IF(C10="h",T15調整控除!$B$31,IF(C10="i",T15調整控除!$B$32,IF(C10="j",T15調整控除!$B$33,IF(C10="k",T15調整控除!$B$34,IF(C10="l",T15調整控除!$B$35,IF(C10="m",T15調整控除!$B$36,IF(C10="n",T15調整控除!$B$37,IF(C10="o",T15調整控除!$B$38,0))))))))))),0)))</f>
        <v>0</v>
      </c>
      <c r="E30" s="151"/>
      <c r="F30" s="151"/>
      <c r="G30" s="151"/>
    </row>
    <row r="31" spans="1:7" x14ac:dyDescent="0.15">
      <c r="A31" s="395" t="s">
        <v>35</v>
      </c>
      <c r="B31" s="389">
        <f>SUM(T15調整控除!$B$2,B12/T13人的控除!$B$39*T15調整控除!$B$39,B13/T13人的控除!$B$40*T15調整控除!$B$40,B14/T13人的控除!$B$41*T15調整控除!$B$41,B15/T13人的控除!$B$42*T15調整控除!$B$42,B16/T13人的控除!$B$44*T15調整控除!$B$44,B17/T13人的控除!$B$45*T15調整控除!$B$45,B18/T13人的控除!$B$46*T15調整控除!$B$46,B19/T13人的控除!$B$47*T15調整控除!$B$47,B20/T13人的控除!$B$48*T15調整控除!$B$48,B21/T13人的控除!$B$49*T15調整控除!$B$49,B30)</f>
        <v>60000</v>
      </c>
      <c r="C31" s="389">
        <f>SUM(T15調整控除!$B$2,C12/T13人的控除!$B$39*T15調整控除!$B$39,C13/T13人的控除!$B$40*T15調整控除!$B$40,C14/T13人的控除!$B$41*T15調整控除!$B$41,C15/T13人的控除!$B$42*T15調整控除!$B$42,C16/T13人的控除!$B$44*T15調整控除!$B$44,C17/T13人的控除!$B$45*T15調整控除!$B$45,C18/T13人的控除!$B$46*T15調整控除!$B$46,C19/T13人的控除!$B$47*T15調整控除!$B$47,C20/T13人的控除!$B$48*T15調整控除!$B$48,C21/T13人的控除!$B$49*T15調整控除!$B$49,C30)</f>
        <v>50000</v>
      </c>
      <c r="D31" s="389">
        <f>SUM(T15調整控除!$B$2,D12/T13人的控除!$B$39*T15調整控除!$B$39,D13/T13人的控除!$B$40*T15調整控除!$B$40,D14/T13人的控除!$B$41*T15調整控除!$B$41,D15/T13人的控除!$B$42*T15調整控除!$B$42,D16/T13人的控除!$B$44*T15調整控除!$B$44,D17/T13人的控除!$B$45*T15調整控除!$B$45,D18/T13人的控除!$B$46*T15調整控除!$B$46,D19/T13人的控除!$B$47*T15調整控除!$B$47,D20/T13人的控除!$B$48*T15調整控除!$B$48,D21/T13人的控除!$B$49*T15調整控除!$B$49,D30)</f>
        <v>50000</v>
      </c>
      <c r="E31" s="151"/>
      <c r="F31" s="151"/>
      <c r="G31" s="151"/>
    </row>
    <row r="32" spans="1:7" x14ac:dyDescent="0.15">
      <c r="A32" s="395" t="s">
        <v>36</v>
      </c>
      <c r="B32" s="389">
        <f>ROUNDDOWN(IF(B28&lt;=T15調整控除!$B$51,IF((MIN(B31,B28))&lt;0,0,MIN(B31,B28))*T15調整控除!$B$52/100,IF((B31-(B28-T15調整控除!$B$51))*T15調整控除!$B$52/100&lt;T15調整控除!$B$53,T15調整控除!$B$53,(B31-(B28-T15調整控除!$B$51))*T15調整控除!$B$52/100)),0)</f>
        <v>0</v>
      </c>
      <c r="C32" s="389">
        <f>ROUNDDOWN(IF(C28&lt;=T15調整控除!$B$51,IF((MIN(C31,C28))&lt;0,0,MIN(C31,C28))*T15調整控除!$B$52/100,IF((C31-(C28-T15調整控除!$B$51))*T15調整控除!$B$52/100&lt;T15調整控除!$B$53,T15調整控除!$B$53,(C31-(C28-T15調整控除!$B$51))*T15調整控除!$B$52/100)),0)</f>
        <v>0</v>
      </c>
      <c r="D32" s="389">
        <f>ROUNDDOWN(IF(D28&lt;=T15調整控除!$B$51,IF((MIN(D31,D28))&lt;0,0,MIN(D31,D28))*T15調整控除!$B$52/100,IF((D31-(D28-T15調整控除!$B$51))*T15調整控除!$B$52/100&lt;T15調整控除!$B$53,T15調整控除!$B$53,(D31-(D28-T15調整控除!$B$51))*T15調整控除!$B$52/100)),0)</f>
        <v>0</v>
      </c>
      <c r="E32" s="151"/>
      <c r="F32" s="151"/>
      <c r="G32" s="151"/>
    </row>
    <row r="33" spans="1:7" x14ac:dyDescent="0.15">
      <c r="A33" s="395" t="s">
        <v>37</v>
      </c>
      <c r="B33" s="389">
        <f>IF((((B25-B8)*T16税率等!$B$2/10)+ROUNDDOWN(B29-B32,-2))&lt;0,0,(((B25-B8)*T16税率等!$B$2/10)+ROUNDDOWN(B29-B32,-2)))</f>
        <v>270000</v>
      </c>
      <c r="C33" s="389">
        <f>IF((((C25-C8)*T16税率等!$B$2/10)+ROUNDDOWN(C29-C32,-2))&lt;0,0,(((C25-C8)*T16税率等!$B$2/10)+ROUNDDOWN(C29-C32,-2)))</f>
        <v>270000</v>
      </c>
      <c r="D33" s="389">
        <f>IF((((D25-D8)*T16税率等!$B$2/10)+ROUNDDOWN(D29-D32,-2))&lt;0,0,(((D25-D8)*T16税率等!$B$2/10)+ROUNDDOWN(D29-D32,-2)))</f>
        <v>270000</v>
      </c>
      <c r="E33" s="151"/>
      <c r="F33" s="151"/>
      <c r="G33" s="151"/>
    </row>
    <row r="34" spans="1:7" x14ac:dyDescent="0.15">
      <c r="A34" s="395" t="s">
        <v>585</v>
      </c>
      <c r="B34" s="389">
        <f>IFERROR(IF(OR(B8&lt;=B26,B8&lt;=B25),0,ROUNDDOWN(IF(OR(B8&lt;=B25,B8&lt;=B25,B29-B32-B33&lt;0),0,B29-B32-B33),-2)),"エラー")</f>
        <v>0</v>
      </c>
      <c r="C34" s="389">
        <f>IFERROR(IF(OR(C8&lt;=C26,C8&lt;=C25),0,ROUNDDOWN(IF(OR(C8&lt;=C25,C8&lt;=C25,C29-C32-C33&lt;0),0,C29-C32-C33),-2)),"エラー")</f>
        <v>0</v>
      </c>
      <c r="D34" s="389">
        <f>IFERROR(IF(VLOOKUP(海外居住者のための収入等申告書!D33,計算シート!F3:G13,2,0)=2,0,IF(OR(D8&lt;=D26,D8&lt;=D25),0,ROUNDDOWN(IF(OR(D8&lt;=D25,D8&lt;=D25,D29-D32-D33&lt;0),0,D29-D32-D33),-2))),"エラー")</f>
        <v>0</v>
      </c>
      <c r="E34" s="151"/>
      <c r="F34" s="151"/>
      <c r="G34" s="151"/>
    </row>
    <row r="35" spans="1:7" x14ac:dyDescent="0.15">
      <c r="A35" s="397" t="s">
        <v>291</v>
      </c>
      <c r="B35" s="400"/>
      <c r="C35" s="420">
        <f>IF(C63=0,IF(VLOOKUP(海外居住者のための収入等申告書!$D$20,計算シート!$F$11:$G$13,2,0)=9,IF(AND($B$2&lt;16,$B$8&lt;=T11所得区分!$B$5+IF(C50=1,100000,0)),1,0),0),0)</f>
        <v>0</v>
      </c>
      <c r="D35" s="420">
        <f>IF(C63=0,IF(VLOOKUP(海外居住者のための収入等申告書!$D$20,計算シート!$F$11:$G$13,2,0)=10,IF(AND($B$2&lt;16,$B$8&lt;=T11所得区分!$B$5+IF(C50=1,100000,0)),1,0),0),0)</f>
        <v>0</v>
      </c>
      <c r="E35" s="151"/>
      <c r="F35" s="151"/>
      <c r="G35" s="151"/>
    </row>
    <row r="36" spans="1:7" x14ac:dyDescent="0.15">
      <c r="A36" s="397" t="s">
        <v>285</v>
      </c>
      <c r="B36" s="401"/>
      <c r="C36" s="419">
        <f>IF(C63=0,IF(VLOOKUP(海外居住者のための収入等申告書!$D$20,計算シート!$F$11:$G$13,2,0)=9,IF(AND(OR(AND($B$2&gt;=16,$B$2&lt;=18),$B$2&gt;22),$B$8&lt;=T11所得区分!$B$5+IF(C50=1,100000,0)),1,0),0),0)</f>
        <v>0</v>
      </c>
      <c r="D36" s="419">
        <f>IF(C63=0,IF(VLOOKUP(海外居住者のための収入等申告書!$D$20,計算シート!$F$11:$G$13,2,0)=10,IF(AND(OR(AND($B$2&gt;=16,$B$2&lt;=18),$B$2&gt;22),$B$8&lt;=T11所得区分!$B$5+IF(C50=1,100000,0)),1,0),0),0)</f>
        <v>0</v>
      </c>
      <c r="E36" s="151"/>
      <c r="F36" s="151"/>
      <c r="G36" s="151"/>
    </row>
    <row r="37" spans="1:7" x14ac:dyDescent="0.15">
      <c r="A37" s="397" t="s">
        <v>286</v>
      </c>
      <c r="B37" s="401"/>
      <c r="C37" s="419">
        <f>IF(C63=0,IF(VLOOKUP(海外居住者のための収入等申告書!$D$20,計算シート!$F$11:$G$13,2,0)=9,IF(AND(AND($B$2&gt;=19,$B$2&lt;=22),$B$8&lt;=T11所得区分!$B$5+IF(C50=1,100000,0)),1,0),0),0)</f>
        <v>0</v>
      </c>
      <c r="D37" s="419">
        <f>IF(C63=0,IF(VLOOKUP(海外居住者のための収入等申告書!$D$20,計算シート!$F$11:$G$13,2,0)=10,IF(AND(AND($B$2&gt;=19,$B$2&lt;=22),$B$8&lt;=T11所得区分!$B$5+IF(C50=1,100000,0)),1,0),0),0)</f>
        <v>0</v>
      </c>
      <c r="E37" s="151"/>
      <c r="F37" s="151"/>
      <c r="G37" s="151"/>
    </row>
    <row r="38" spans="1:7" x14ac:dyDescent="0.15">
      <c r="A38" s="397" t="s">
        <v>287</v>
      </c>
      <c r="B38" s="401"/>
      <c r="C38" s="419">
        <f>IF(C63=0,IF(AND(SUM(C35:C37)&gt;0,$B$16&gt;0),1,0),0)</f>
        <v>0</v>
      </c>
      <c r="D38" s="419">
        <f>IF(C63=0,IF(AND(SUM(D35:D37)&gt;0,$B$16&gt;0),1,0),0)</f>
        <v>0</v>
      </c>
      <c r="E38" s="151"/>
      <c r="F38" s="151"/>
      <c r="G38" s="151"/>
    </row>
    <row r="39" spans="1:7" x14ac:dyDescent="0.15">
      <c r="A39" s="397" t="s">
        <v>288</v>
      </c>
      <c r="B39" s="401"/>
      <c r="C39" s="419">
        <f>IF(C63=0,IF(AND(SUM(C35:C37)&gt;0,$B$17&gt;0,C40=0),1,0),0)</f>
        <v>0</v>
      </c>
      <c r="D39" s="419">
        <f>IF(C63=0,IF(AND(SUM(D35:D37)&gt;0,$B$17&gt;0,D40=0),1,0),0)</f>
        <v>0</v>
      </c>
      <c r="E39" s="151"/>
      <c r="F39" s="151"/>
      <c r="G39" s="151"/>
    </row>
    <row r="40" spans="1:7" x14ac:dyDescent="0.15">
      <c r="A40" s="397" t="s">
        <v>289</v>
      </c>
      <c r="B40" s="401"/>
      <c r="C40" s="419">
        <f>IF(C63=0,IF(AND(SUM(C35:C37)&gt;0,$B$17&gt;0,VLOOKUP(海外居住者のための収入等申告書!$D$22,計算シート!$F$3:$G$13,2,0)=1),1,0),0)</f>
        <v>0</v>
      </c>
      <c r="D40" s="419">
        <f>IF(C63=0,IF(AND(SUM(D35:D37)&gt;0,$B$17&gt;0,VLOOKUP(海外居住者のための収入等申告書!$D$22,計算シート!$F$3:$G$13,2,0)=1),1,0),0)</f>
        <v>0</v>
      </c>
      <c r="E40" s="151"/>
      <c r="F40" s="151"/>
      <c r="G40" s="151"/>
    </row>
    <row r="41" spans="1:7" x14ac:dyDescent="0.15">
      <c r="A41" s="397" t="s">
        <v>314</v>
      </c>
      <c r="B41" s="401"/>
      <c r="C41" s="389">
        <f>SUM(C3,C5)</f>
        <v>0</v>
      </c>
      <c r="D41" s="389">
        <f>SUM(D3,D5)</f>
        <v>0</v>
      </c>
      <c r="E41" s="151"/>
      <c r="F41" s="151"/>
      <c r="G41" s="151"/>
    </row>
    <row r="42" spans="1:7" x14ac:dyDescent="0.15">
      <c r="A42" s="397" t="s">
        <v>315</v>
      </c>
      <c r="B42" s="401"/>
      <c r="C42" s="389">
        <f>C7</f>
        <v>0</v>
      </c>
      <c r="D42" s="389">
        <f>D7</f>
        <v>0</v>
      </c>
      <c r="E42" s="151"/>
      <c r="F42" s="151"/>
      <c r="G42" s="151"/>
    </row>
    <row r="43" spans="1:7" x14ac:dyDescent="0.15">
      <c r="A43" s="397" t="s">
        <v>399</v>
      </c>
      <c r="B43" s="401"/>
      <c r="C43" s="419">
        <f>IFERROR(VLOOKUP(海外居住者のための収入等申告書!H10,計算シート!F15:G22,2,0),0)</f>
        <v>5</v>
      </c>
      <c r="D43" s="411"/>
      <c r="E43" s="151"/>
      <c r="F43" s="151"/>
      <c r="G43" s="151"/>
    </row>
    <row r="44" spans="1:7" x14ac:dyDescent="0.15">
      <c r="A44" s="397" t="s">
        <v>403</v>
      </c>
      <c r="B44" s="401"/>
      <c r="C44" s="391">
        <f>IF(海外居住者のための収入等申告書!D10=0,2020,海外居住者のための収入等申告書!D10)</f>
        <v>2024</v>
      </c>
      <c r="D44" s="411"/>
      <c r="E44" s="151"/>
      <c r="F44" s="151"/>
      <c r="G44" s="151"/>
    </row>
    <row r="45" spans="1:7" x14ac:dyDescent="0.15">
      <c r="A45" s="397" t="s">
        <v>408</v>
      </c>
      <c r="B45" s="401"/>
      <c r="C45" s="419">
        <f>IF(OR(C43=2,C43=6),0,1)</f>
        <v>1</v>
      </c>
      <c r="D45" s="411"/>
      <c r="E45" s="151"/>
      <c r="F45" s="151"/>
      <c r="G45" s="151"/>
    </row>
    <row r="46" spans="1:7" x14ac:dyDescent="0.15">
      <c r="A46" s="397" t="s">
        <v>405</v>
      </c>
      <c r="B46" s="401"/>
      <c r="C46" s="392">
        <f>IF(C45=0,DATE(C44-1,1,1),DATE(C44,1,1))</f>
        <v>45292</v>
      </c>
      <c r="D46" s="411"/>
      <c r="E46" s="151"/>
      <c r="F46" s="151"/>
      <c r="G46" s="151"/>
    </row>
    <row r="47" spans="1:7" x14ac:dyDescent="0.15">
      <c r="A47" s="397" t="s">
        <v>415</v>
      </c>
      <c r="B47" s="401"/>
      <c r="C47" s="393">
        <f>YEAR(前年レート!K3)</f>
        <v>2022</v>
      </c>
      <c r="D47" s="411"/>
      <c r="E47" s="151"/>
      <c r="F47" s="151"/>
      <c r="G47" s="151"/>
    </row>
    <row r="48" spans="1:7" x14ac:dyDescent="0.15">
      <c r="A48" s="397" t="s">
        <v>416</v>
      </c>
      <c r="B48" s="401"/>
      <c r="C48" s="393">
        <f>YEAR(当年レート!K3)</f>
        <v>2023</v>
      </c>
      <c r="D48" s="411"/>
      <c r="E48" s="151"/>
      <c r="F48" s="151"/>
      <c r="G48" s="151"/>
    </row>
    <row r="49" spans="1:7" x14ac:dyDescent="0.15">
      <c r="A49" s="397" t="s">
        <v>417</v>
      </c>
      <c r="B49" s="401"/>
      <c r="C49" s="391">
        <f>IF(YEAR(C46)-1=C47,1,IF(YEAR(C46)-1=C48,2,0))</f>
        <v>2</v>
      </c>
      <c r="D49" s="411"/>
      <c r="E49" s="151"/>
      <c r="F49" s="151"/>
      <c r="G49" s="151"/>
    </row>
    <row r="50" spans="1:7" x14ac:dyDescent="0.15">
      <c r="A50" s="398" t="s">
        <v>584</v>
      </c>
      <c r="B50" s="402"/>
      <c r="C50" s="51">
        <f>IF(C44&lt;=2020,0,IF(AND(C44=2020,C43=2),0,1))</f>
        <v>1</v>
      </c>
      <c r="D50" s="55"/>
    </row>
    <row r="51" spans="1:7" x14ac:dyDescent="0.15">
      <c r="A51" s="398" t="s">
        <v>608</v>
      </c>
      <c r="B51" s="402"/>
      <c r="C51" s="51">
        <f>IF($C$50=0,0,IF(AND(SUM(C12:C13,C35:C37,C39:C40)&gt;0,C3&gt;8500000),ROUNDUP((MIN(C3,T11所得区分!$B$78)-8500000)*0.1,0),0))</f>
        <v>0</v>
      </c>
      <c r="D51" s="51">
        <f>IF($C$50=0,0,IF(AND(SUM(D12:D13,D35:D37,D39:D40)&gt;0,D3&gt;8500000),ROUNDUP((MIN(D3,T11所得区分!$B$78)-8500000)*0.1,0),0))</f>
        <v>0</v>
      </c>
    </row>
    <row r="52" spans="1:7" x14ac:dyDescent="0.15">
      <c r="A52" s="399" t="s">
        <v>609</v>
      </c>
      <c r="B52" s="403"/>
      <c r="C52" s="51">
        <f>IF(AND($C$50=1,C4&gt;0,C6&gt;0,SUM(C4,C6)&gt;T11所得区分!$B$79),SUM(MIN(計算シート!C4,T11所得区分!$B$79),MIN(計算シート!C6,T11所得区分!$B$79),-100000),0)</f>
        <v>0</v>
      </c>
      <c r="D52" s="51">
        <f>IF(AND($C$50=1,D4&gt;0,D6&gt;0,SUM(D4,D6)&gt;T11所得区分!$B$79),SUM(MIN(計算シート!D4,T11所得区分!$B$79),MIN(計算シート!D6,T11所得区分!$B$79),-100000),0)</f>
        <v>0</v>
      </c>
    </row>
    <row r="53" spans="1:7" x14ac:dyDescent="0.15">
      <c r="A53" s="404" t="s">
        <v>638</v>
      </c>
      <c r="B53" s="405"/>
      <c r="C53" s="51">
        <f>IF(YEAR(C46)&gt;2021,1,0)</f>
        <v>1</v>
      </c>
      <c r="D53" s="55"/>
    </row>
    <row r="54" spans="1:7" x14ac:dyDescent="0.15">
      <c r="A54" s="404" t="s">
        <v>639</v>
      </c>
      <c r="B54" s="405"/>
      <c r="C54" s="419">
        <f>DATEDIF(IF(計算シート!C63=0,海外居住者のための収入等申告書!D19,海外居住者のための収入等申告書!D31),C46-1,"y")</f>
        <v>73</v>
      </c>
      <c r="D54" s="55"/>
    </row>
    <row r="55" spans="1:7" x14ac:dyDescent="0.15">
      <c r="A55" s="404" t="s">
        <v>390</v>
      </c>
      <c r="B55" s="405"/>
      <c r="C55" s="419">
        <f>IFERROR(VALUE(TEXT(MONTH(IF(計算シート!C63=0,海外居住者のための収入等申告書!D19,海外居住者のための収入等申告書!D31)),"00")&amp;TEXT(DAY(IF(計算シート!C63=0,海外居住者のための収入等申告書!D19,海外居住者のための収入等申告書!D31)),"00")),1000)</f>
        <v>105</v>
      </c>
      <c r="D55" s="55"/>
    </row>
    <row r="56" spans="1:7" x14ac:dyDescent="0.15">
      <c r="A56" s="404" t="s">
        <v>640</v>
      </c>
      <c r="B56" s="405"/>
      <c r="C56" s="427">
        <f>IF(計算シート!C63=0,IFERROR(IF(AND(C53=1,C54=18,C55&gt;101,C55&lt;=401),1,0),0),0)</f>
        <v>0</v>
      </c>
      <c r="D56" s="55"/>
    </row>
    <row r="57" spans="1:7" x14ac:dyDescent="0.15">
      <c r="A57" s="404" t="s">
        <v>641</v>
      </c>
      <c r="B57" s="405"/>
      <c r="C57" s="51">
        <f>IF(AND(C56=1,SUM(C36)&gt;0,IF(SUM(D36)&gt;0,IF(C34&gt;=D34,1,0),1)&gt;0),7200,0)</f>
        <v>0</v>
      </c>
      <c r="D57" s="51">
        <f>IF(AND(C56=1,SUM(D36)&gt;0,IF(SUM(C36)&gt;0,IF(C34&lt;D34,1,0),1)&gt;0),7200,0)</f>
        <v>0</v>
      </c>
    </row>
    <row r="58" spans="1:7" x14ac:dyDescent="0.15">
      <c r="A58" s="404" t="s">
        <v>642</v>
      </c>
      <c r="B58" s="405"/>
      <c r="C58" s="412">
        <f>IFERROR(MAX(0,C34-C57),C34)</f>
        <v>0</v>
      </c>
      <c r="D58" s="412">
        <f>IFERROR(MAX(0,D34-D57),D34)</f>
        <v>0</v>
      </c>
    </row>
    <row r="59" spans="1:7" x14ac:dyDescent="0.15">
      <c r="A59" s="397" t="s">
        <v>926</v>
      </c>
      <c r="B59" s="402"/>
      <c r="C59" s="51">
        <f>IFERROR(IF(OR(C8&lt;=C26,C8&lt;=C25,C29-C32-C57&lt;0),0,ROUNDDOWN(C29-C32-C57,-2)),"エラー")</f>
        <v>0</v>
      </c>
      <c r="D59" s="51">
        <f>IFERROR(IF(VLOOKUP(海外居住者のための収入等申告書!D33,計算シート!F3:G13,2,0)=2,0,IF(OR(D8&lt;=D26,D8&lt;=D25,D29-D32-D57&lt;0),0,ROUNDDOWN(D29-D32-D57,-2))),"エラー")</f>
        <v>0</v>
      </c>
    </row>
    <row r="60" spans="1:7" x14ac:dyDescent="0.15">
      <c r="A60" s="398" t="s">
        <v>919</v>
      </c>
      <c r="B60" s="402"/>
      <c r="C60" s="51">
        <f>IF(OR(AND(C44&gt;2023,C43&lt;4),AND(C44=2023,C43=1)),1,0)</f>
        <v>0</v>
      </c>
      <c r="D60" s="55"/>
    </row>
    <row r="61" spans="1:7" x14ac:dyDescent="0.15">
      <c r="A61" s="398" t="s">
        <v>917</v>
      </c>
      <c r="B61" s="402"/>
      <c r="C61" s="417">
        <f>IF(計算シート!C63=0,SUM(海外居住者のための収入等申告書!D47:D52,計算シート!C35:C37)+IF(D1="生計維持者２",SUM(海外居住者のための収入等申告書!H47:H52,計算シート!D35:D37),0),0)</f>
        <v>0</v>
      </c>
      <c r="D61" s="55"/>
    </row>
    <row r="62" spans="1:7" x14ac:dyDescent="0.15">
      <c r="A62" s="421" t="s">
        <v>918</v>
      </c>
      <c r="B62" s="422"/>
      <c r="C62" s="426">
        <f>IF(計算シート!C63=0,IF(OR(SUM(C19:D21)&gt;0,SUM(C9:D9)=0),1,0),0)</f>
        <v>0</v>
      </c>
      <c r="D62" s="55"/>
    </row>
    <row r="63" spans="1:7" x14ac:dyDescent="0.15">
      <c r="A63" s="423" t="s">
        <v>986</v>
      </c>
      <c r="B63" s="424"/>
      <c r="C63" s="425">
        <f>IF(VLOOKUP(海外居住者のための収入等申告書!H10,計算シート!F14:G22,2,0)&gt;4,1,0)</f>
        <v>1</v>
      </c>
    </row>
  </sheetData>
  <phoneticPr fontId="2"/>
  <pageMargins left="0.7" right="0.7" top="0.75" bottom="0.75" header="0.3" footer="0.3"/>
  <pageSetup paperSize="9" scale="9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V2"/>
  <sheetViews>
    <sheetView workbookViewId="0"/>
  </sheetViews>
  <sheetFormatPr defaultRowHeight="13.5" x14ac:dyDescent="0.15"/>
  <cols>
    <col min="1" max="1" width="24.5" bestFit="1" customWidth="1"/>
  </cols>
  <sheetData>
    <row r="1" spans="1:152" x14ac:dyDescent="0.15">
      <c r="A1" s="406" t="s">
        <v>791</v>
      </c>
      <c r="B1" s="395" t="s">
        <v>644</v>
      </c>
      <c r="C1" s="395" t="s">
        <v>645</v>
      </c>
      <c r="D1" s="395" t="s">
        <v>646</v>
      </c>
      <c r="E1" s="395" t="s">
        <v>647</v>
      </c>
      <c r="F1" s="395" t="s">
        <v>648</v>
      </c>
      <c r="G1" s="395" t="s">
        <v>649</v>
      </c>
      <c r="H1" s="395" t="s">
        <v>650</v>
      </c>
      <c r="I1" s="395" t="s">
        <v>651</v>
      </c>
      <c r="J1" s="395" t="s">
        <v>652</v>
      </c>
      <c r="K1" s="395" t="s">
        <v>653</v>
      </c>
      <c r="L1" s="395" t="s">
        <v>654</v>
      </c>
      <c r="M1" s="395" t="s">
        <v>655</v>
      </c>
      <c r="N1" s="395" t="s">
        <v>656</v>
      </c>
      <c r="O1" s="395" t="s">
        <v>657</v>
      </c>
      <c r="P1" s="395" t="s">
        <v>658</v>
      </c>
      <c r="Q1" s="395" t="s">
        <v>659</v>
      </c>
      <c r="R1" s="395" t="s">
        <v>660</v>
      </c>
      <c r="S1" s="396" t="s">
        <v>661</v>
      </c>
      <c r="T1" s="395" t="s">
        <v>662</v>
      </c>
      <c r="U1" s="395" t="s">
        <v>663</v>
      </c>
      <c r="V1" s="395" t="s">
        <v>664</v>
      </c>
      <c r="W1" s="395" t="s">
        <v>665</v>
      </c>
      <c r="X1" s="395" t="s">
        <v>666</v>
      </c>
      <c r="Y1" s="395" t="s">
        <v>667</v>
      </c>
      <c r="Z1" s="395" t="s">
        <v>668</v>
      </c>
      <c r="AA1" s="395" t="s">
        <v>669</v>
      </c>
      <c r="AB1" s="395" t="s">
        <v>670</v>
      </c>
      <c r="AC1" s="395" t="s">
        <v>671</v>
      </c>
      <c r="AD1" s="395" t="s">
        <v>672</v>
      </c>
      <c r="AE1" s="395" t="s">
        <v>673</v>
      </c>
      <c r="AF1" s="395" t="s">
        <v>674</v>
      </c>
      <c r="AG1" s="395" t="s">
        <v>675</v>
      </c>
      <c r="AH1" s="395" t="s">
        <v>676</v>
      </c>
      <c r="AI1" s="395" t="s">
        <v>677</v>
      </c>
      <c r="AJ1" s="395" t="s">
        <v>678</v>
      </c>
      <c r="AK1" s="395" t="s">
        <v>679</v>
      </c>
      <c r="AL1" s="395" t="s">
        <v>680</v>
      </c>
      <c r="AM1" s="395" t="s">
        <v>681</v>
      </c>
      <c r="AN1" s="395" t="s">
        <v>682</v>
      </c>
      <c r="AO1" s="395" t="s">
        <v>683</v>
      </c>
      <c r="AP1" s="395" t="s">
        <v>684</v>
      </c>
      <c r="AQ1" s="395" t="s">
        <v>685</v>
      </c>
      <c r="AR1" s="395" t="s">
        <v>686</v>
      </c>
      <c r="AS1" s="395" t="s">
        <v>687</v>
      </c>
      <c r="AT1" s="395" t="s">
        <v>688</v>
      </c>
      <c r="AU1" s="395" t="s">
        <v>689</v>
      </c>
      <c r="AV1" s="395" t="s">
        <v>690</v>
      </c>
      <c r="AW1" s="395" t="s">
        <v>691</v>
      </c>
      <c r="AX1" s="395" t="s">
        <v>692</v>
      </c>
      <c r="AY1" s="395" t="s">
        <v>693</v>
      </c>
      <c r="AZ1" s="396" t="s">
        <v>694</v>
      </c>
      <c r="BA1" s="395" t="s">
        <v>695</v>
      </c>
      <c r="BB1" s="395" t="s">
        <v>696</v>
      </c>
      <c r="BC1" s="395" t="s">
        <v>697</v>
      </c>
      <c r="BD1" s="395" t="s">
        <v>698</v>
      </c>
      <c r="BE1" s="395" t="s">
        <v>699</v>
      </c>
      <c r="BF1" s="395" t="s">
        <v>700</v>
      </c>
      <c r="BG1" s="395" t="s">
        <v>701</v>
      </c>
      <c r="BH1" s="395" t="s">
        <v>702</v>
      </c>
      <c r="BI1" s="395" t="s">
        <v>703</v>
      </c>
      <c r="BJ1" s="395" t="s">
        <v>704</v>
      </c>
      <c r="BK1" s="395" t="s">
        <v>705</v>
      </c>
      <c r="BL1" s="395" t="s">
        <v>706</v>
      </c>
      <c r="BM1" s="395" t="s">
        <v>707</v>
      </c>
      <c r="BN1" s="395" t="s">
        <v>708</v>
      </c>
      <c r="BO1" s="395" t="s">
        <v>709</v>
      </c>
      <c r="BP1" s="397" t="s">
        <v>710</v>
      </c>
      <c r="BQ1" s="397" t="s">
        <v>711</v>
      </c>
      <c r="BR1" s="397" t="s">
        <v>712</v>
      </c>
      <c r="BS1" s="397" t="s">
        <v>713</v>
      </c>
      <c r="BT1" s="397" t="s">
        <v>714</v>
      </c>
      <c r="BU1" s="397" t="s">
        <v>715</v>
      </c>
      <c r="BV1" s="397" t="s">
        <v>716</v>
      </c>
      <c r="BW1" s="397" t="s">
        <v>717</v>
      </c>
      <c r="BX1" s="397" t="s">
        <v>718</v>
      </c>
      <c r="BY1" s="397" t="s">
        <v>719</v>
      </c>
      <c r="BZ1" s="397" t="s">
        <v>720</v>
      </c>
      <c r="CA1" s="397" t="s">
        <v>721</v>
      </c>
      <c r="CB1" s="397" t="s">
        <v>722</v>
      </c>
      <c r="CC1" s="397" t="s">
        <v>723</v>
      </c>
      <c r="CD1" s="397" t="s">
        <v>724</v>
      </c>
      <c r="CE1" s="398" t="s">
        <v>725</v>
      </c>
      <c r="CF1" s="398" t="s">
        <v>726</v>
      </c>
      <c r="CG1" s="399" t="s">
        <v>727</v>
      </c>
      <c r="CH1" s="404" t="s">
        <v>728</v>
      </c>
      <c r="CI1" s="404" t="s">
        <v>729</v>
      </c>
      <c r="CJ1" s="404" t="s">
        <v>730</v>
      </c>
      <c r="CK1" s="404" t="s">
        <v>731</v>
      </c>
      <c r="CL1" s="404" t="s">
        <v>732</v>
      </c>
      <c r="CM1" s="404" t="s">
        <v>733</v>
      </c>
      <c r="CN1" s="395" t="s">
        <v>734</v>
      </c>
      <c r="CO1" s="395" t="s">
        <v>735</v>
      </c>
      <c r="CP1" s="395" t="s">
        <v>736</v>
      </c>
      <c r="CQ1" s="395" t="s">
        <v>737</v>
      </c>
      <c r="CR1" s="395" t="s">
        <v>738</v>
      </c>
      <c r="CS1" s="395" t="s">
        <v>739</v>
      </c>
      <c r="CT1" s="395" t="s">
        <v>740</v>
      </c>
      <c r="CU1" s="395" t="s">
        <v>741</v>
      </c>
      <c r="CV1" s="395" t="s">
        <v>742</v>
      </c>
      <c r="CW1" s="395" t="s">
        <v>743</v>
      </c>
      <c r="CX1" s="395" t="s">
        <v>744</v>
      </c>
      <c r="CY1" s="395" t="s">
        <v>745</v>
      </c>
      <c r="CZ1" s="395" t="s">
        <v>746</v>
      </c>
      <c r="DA1" s="395" t="s">
        <v>747</v>
      </c>
      <c r="DB1" s="395" t="s">
        <v>748</v>
      </c>
      <c r="DC1" s="395" t="s">
        <v>749</v>
      </c>
      <c r="DD1" s="395" t="s">
        <v>750</v>
      </c>
      <c r="DE1" s="396" t="s">
        <v>751</v>
      </c>
      <c r="DF1" s="395" t="s">
        <v>752</v>
      </c>
      <c r="DG1" s="395" t="s">
        <v>753</v>
      </c>
      <c r="DH1" s="395" t="s">
        <v>754</v>
      </c>
      <c r="DI1" s="395" t="s">
        <v>755</v>
      </c>
      <c r="DJ1" s="395" t="s">
        <v>756</v>
      </c>
      <c r="DK1" s="395" t="s">
        <v>757</v>
      </c>
      <c r="DL1" s="395" t="s">
        <v>758</v>
      </c>
      <c r="DM1" s="395" t="s">
        <v>759</v>
      </c>
      <c r="DN1" s="395" t="s">
        <v>760</v>
      </c>
      <c r="DO1" s="395" t="s">
        <v>761</v>
      </c>
      <c r="DP1" s="395" t="s">
        <v>762</v>
      </c>
      <c r="DQ1" s="395" t="s">
        <v>763</v>
      </c>
      <c r="DR1" s="395" t="s">
        <v>764</v>
      </c>
      <c r="DS1" s="395" t="s">
        <v>765</v>
      </c>
      <c r="DT1" s="395" t="s">
        <v>766</v>
      </c>
      <c r="DU1" s="397" t="s">
        <v>767</v>
      </c>
      <c r="DV1" s="397" t="s">
        <v>768</v>
      </c>
      <c r="DW1" s="397" t="s">
        <v>769</v>
      </c>
      <c r="DX1" s="397" t="s">
        <v>770</v>
      </c>
      <c r="DY1" s="397" t="s">
        <v>771</v>
      </c>
      <c r="DZ1" s="397" t="s">
        <v>772</v>
      </c>
      <c r="EA1" s="397" t="s">
        <v>773</v>
      </c>
      <c r="EB1" s="397" t="s">
        <v>774</v>
      </c>
      <c r="EC1" s="397" t="s">
        <v>775</v>
      </c>
      <c r="ED1" s="397" t="s">
        <v>776</v>
      </c>
      <c r="EE1" s="397" t="s">
        <v>777</v>
      </c>
      <c r="EF1" s="397" t="s">
        <v>778</v>
      </c>
      <c r="EG1" s="397" t="s">
        <v>779</v>
      </c>
      <c r="EH1" s="397" t="s">
        <v>780</v>
      </c>
      <c r="EI1" s="397" t="s">
        <v>781</v>
      </c>
      <c r="EJ1" s="398" t="s">
        <v>782</v>
      </c>
      <c r="EK1" s="398" t="s">
        <v>783</v>
      </c>
      <c r="EL1" s="399" t="s">
        <v>784</v>
      </c>
      <c r="EM1" s="404" t="s">
        <v>785</v>
      </c>
      <c r="EN1" s="404" t="s">
        <v>786</v>
      </c>
      <c r="EO1" s="404" t="s">
        <v>787</v>
      </c>
      <c r="EP1" s="404" t="s">
        <v>788</v>
      </c>
      <c r="EQ1" s="404" t="s">
        <v>789</v>
      </c>
      <c r="ER1" s="404" t="s">
        <v>790</v>
      </c>
      <c r="ES1" s="410" t="s">
        <v>922</v>
      </c>
      <c r="ET1" s="410" t="s">
        <v>923</v>
      </c>
      <c r="EU1" s="410" t="s">
        <v>924</v>
      </c>
      <c r="EV1" s="410" t="s">
        <v>925</v>
      </c>
    </row>
    <row r="2" spans="1:152" x14ac:dyDescent="0.15">
      <c r="A2" t="str">
        <f>海外居住者のための収入等申告書!D11&amp;海外居住者のための収入等申告書!F11&amp;海外居住者のための収入等申告書!H11</f>
        <v/>
      </c>
      <c r="B2">
        <f ca="1">INDIRECT("計算シート!B"&amp;COLUMN(B1))</f>
        <v>0</v>
      </c>
      <c r="C2">
        <f t="shared" ref="C2:AH2" ca="1" si="0">INDIRECT("計算シート!B"&amp;COLUMN(C1))</f>
        <v>0</v>
      </c>
      <c r="D2">
        <f t="shared" ca="1" si="0"/>
        <v>0</v>
      </c>
      <c r="E2">
        <f t="shared" ca="1" si="0"/>
        <v>0</v>
      </c>
      <c r="F2">
        <f t="shared" ca="1" si="0"/>
        <v>0</v>
      </c>
      <c r="G2">
        <f t="shared" ca="1" si="0"/>
        <v>0</v>
      </c>
      <c r="H2">
        <f t="shared" ca="1" si="0"/>
        <v>0</v>
      </c>
      <c r="I2">
        <f t="shared" ca="1" si="0"/>
        <v>0</v>
      </c>
      <c r="J2" t="str">
        <f t="shared" ca="1" si="0"/>
        <v>ｐ</v>
      </c>
      <c r="K2">
        <f t="shared" ca="1" si="0"/>
        <v>0</v>
      </c>
      <c r="L2">
        <f t="shared" ca="1" si="0"/>
        <v>0</v>
      </c>
      <c r="M2">
        <f t="shared" ca="1" si="0"/>
        <v>0</v>
      </c>
      <c r="N2">
        <f t="shared" ca="1" si="0"/>
        <v>0</v>
      </c>
      <c r="O2">
        <f t="shared" ca="1" si="0"/>
        <v>0</v>
      </c>
      <c r="P2">
        <f t="shared" ca="1" si="0"/>
        <v>0</v>
      </c>
      <c r="Q2">
        <f t="shared" ca="1" si="0"/>
        <v>0</v>
      </c>
      <c r="R2">
        <f t="shared" ca="1" si="0"/>
        <v>0</v>
      </c>
      <c r="S2">
        <f t="shared" ca="1" si="0"/>
        <v>260000</v>
      </c>
      <c r="T2">
        <f t="shared" ca="1" si="0"/>
        <v>0</v>
      </c>
      <c r="U2">
        <f t="shared" ca="1" si="0"/>
        <v>0</v>
      </c>
      <c r="V2">
        <f t="shared" ca="1" si="0"/>
        <v>430000</v>
      </c>
      <c r="W2">
        <f t="shared" ca="1" si="0"/>
        <v>0</v>
      </c>
      <c r="X2">
        <f t="shared" ca="1" si="0"/>
        <v>0</v>
      </c>
      <c r="Y2">
        <f t="shared" ca="1" si="0"/>
        <v>450000</v>
      </c>
      <c r="Z2">
        <f t="shared" ca="1" si="0"/>
        <v>1350000</v>
      </c>
      <c r="AA2">
        <f t="shared" ca="1" si="0"/>
        <v>690000</v>
      </c>
      <c r="AB2">
        <f t="shared" ca="1" si="0"/>
        <v>0</v>
      </c>
      <c r="AC2">
        <f t="shared" ca="1" si="0"/>
        <v>0</v>
      </c>
      <c r="AD2">
        <f t="shared" ca="1" si="0"/>
        <v>0</v>
      </c>
      <c r="AE2">
        <f t="shared" ca="1" si="0"/>
        <v>60000</v>
      </c>
      <c r="AF2">
        <f t="shared" ca="1" si="0"/>
        <v>0</v>
      </c>
      <c r="AG2">
        <f t="shared" ca="1" si="0"/>
        <v>270000</v>
      </c>
      <c r="AH2">
        <f t="shared" ca="1" si="0"/>
        <v>0</v>
      </c>
      <c r="AI2">
        <f ca="1">INDIRECT("計算シート!c"&amp;COLUMN(AH1)-32)</f>
        <v>73</v>
      </c>
      <c r="AJ2">
        <f t="shared" ref="AJ2:CM2" ca="1" si="1">INDIRECT("計算シート!c"&amp;COLUMN(AI1)-32)</f>
        <v>0</v>
      </c>
      <c r="AK2">
        <f t="shared" ca="1" si="1"/>
        <v>0</v>
      </c>
      <c r="AL2">
        <f t="shared" ca="1" si="1"/>
        <v>0</v>
      </c>
      <c r="AM2">
        <f t="shared" ca="1" si="1"/>
        <v>0</v>
      </c>
      <c r="AN2">
        <f t="shared" ca="1" si="1"/>
        <v>0</v>
      </c>
      <c r="AO2">
        <f t="shared" ca="1" si="1"/>
        <v>0</v>
      </c>
      <c r="AP2">
        <f t="shared" ca="1" si="1"/>
        <v>0</v>
      </c>
      <c r="AQ2" t="str">
        <f t="shared" ca="1" si="1"/>
        <v>D</v>
      </c>
      <c r="AR2">
        <f t="shared" ca="1" si="1"/>
        <v>0</v>
      </c>
      <c r="AS2">
        <f t="shared" ca="1" si="1"/>
        <v>0</v>
      </c>
      <c r="AT2">
        <f t="shared" ca="1" si="1"/>
        <v>0</v>
      </c>
      <c r="AU2">
        <f t="shared" ca="1" si="1"/>
        <v>0</v>
      </c>
      <c r="AV2">
        <f t="shared" ca="1" si="1"/>
        <v>0</v>
      </c>
      <c r="AW2">
        <f t="shared" ca="1" si="1"/>
        <v>0</v>
      </c>
      <c r="AX2">
        <f t="shared" ca="1" si="1"/>
        <v>0</v>
      </c>
      <c r="AY2">
        <f t="shared" ca="1" si="1"/>
        <v>0</v>
      </c>
      <c r="AZ2">
        <f t="shared" ca="1" si="1"/>
        <v>0</v>
      </c>
      <c r="BA2">
        <f t="shared" ca="1" si="1"/>
        <v>0</v>
      </c>
      <c r="BB2">
        <f t="shared" ca="1" si="1"/>
        <v>0</v>
      </c>
      <c r="BC2">
        <f t="shared" ca="1" si="1"/>
        <v>430000</v>
      </c>
      <c r="BD2">
        <f t="shared" ca="1" si="1"/>
        <v>0</v>
      </c>
      <c r="BE2">
        <f t="shared" ca="1" si="1"/>
        <v>0</v>
      </c>
      <c r="BF2">
        <f t="shared" ca="1" si="1"/>
        <v>450000</v>
      </c>
      <c r="BG2">
        <f t="shared" ca="1" si="1"/>
        <v>0</v>
      </c>
      <c r="BH2">
        <f t="shared" ca="1" si="1"/>
        <v>430000</v>
      </c>
      <c r="BI2">
        <f t="shared" ca="1" si="1"/>
        <v>0</v>
      </c>
      <c r="BJ2">
        <f t="shared" ca="1" si="1"/>
        <v>0</v>
      </c>
      <c r="BK2">
        <f t="shared" ca="1" si="1"/>
        <v>0</v>
      </c>
      <c r="BL2">
        <f t="shared" ca="1" si="1"/>
        <v>50000</v>
      </c>
      <c r="BM2">
        <f t="shared" ca="1" si="1"/>
        <v>0</v>
      </c>
      <c r="BN2">
        <f t="shared" ca="1" si="1"/>
        <v>270000</v>
      </c>
      <c r="BO2">
        <f t="shared" ca="1" si="1"/>
        <v>0</v>
      </c>
      <c r="BP2">
        <f t="shared" ca="1" si="1"/>
        <v>0</v>
      </c>
      <c r="BQ2">
        <f t="shared" ca="1" si="1"/>
        <v>0</v>
      </c>
      <c r="BR2">
        <f t="shared" ca="1" si="1"/>
        <v>0</v>
      </c>
      <c r="BS2">
        <f t="shared" ca="1" si="1"/>
        <v>0</v>
      </c>
      <c r="BT2">
        <f t="shared" ca="1" si="1"/>
        <v>0</v>
      </c>
      <c r="BU2">
        <f t="shared" ca="1" si="1"/>
        <v>0</v>
      </c>
      <c r="BV2">
        <f t="shared" ca="1" si="1"/>
        <v>0</v>
      </c>
      <c r="BW2">
        <f t="shared" ca="1" si="1"/>
        <v>0</v>
      </c>
      <c r="BX2">
        <f t="shared" ca="1" si="1"/>
        <v>5</v>
      </c>
      <c r="BY2">
        <f t="shared" ca="1" si="1"/>
        <v>2024</v>
      </c>
      <c r="BZ2">
        <f t="shared" ca="1" si="1"/>
        <v>1</v>
      </c>
      <c r="CA2">
        <f t="shared" ca="1" si="1"/>
        <v>45292</v>
      </c>
      <c r="CB2">
        <f t="shared" ca="1" si="1"/>
        <v>2022</v>
      </c>
      <c r="CC2">
        <f t="shared" ca="1" si="1"/>
        <v>2023</v>
      </c>
      <c r="CD2">
        <f t="shared" ca="1" si="1"/>
        <v>2</v>
      </c>
      <c r="CE2">
        <f t="shared" ca="1" si="1"/>
        <v>1</v>
      </c>
      <c r="CF2">
        <f t="shared" ca="1" si="1"/>
        <v>0</v>
      </c>
      <c r="CG2">
        <f t="shared" ca="1" si="1"/>
        <v>0</v>
      </c>
      <c r="CH2">
        <f t="shared" ca="1" si="1"/>
        <v>1</v>
      </c>
      <c r="CI2">
        <f t="shared" ca="1" si="1"/>
        <v>73</v>
      </c>
      <c r="CJ2">
        <f t="shared" ca="1" si="1"/>
        <v>105</v>
      </c>
      <c r="CK2">
        <f t="shared" ca="1" si="1"/>
        <v>0</v>
      </c>
      <c r="CL2">
        <f t="shared" ca="1" si="1"/>
        <v>0</v>
      </c>
      <c r="CM2">
        <f t="shared" ca="1" si="1"/>
        <v>0</v>
      </c>
      <c r="CN2">
        <f ca="1">INDIRECT("計算シート!d"&amp;COLUMN(CM1)-89)</f>
        <v>73</v>
      </c>
      <c r="CO2">
        <f t="shared" ref="CO2:ER2" ca="1" si="2">INDIRECT("計算シート!d"&amp;COLUMN(CN1)-89)</f>
        <v>0</v>
      </c>
      <c r="CP2">
        <f t="shared" ca="1" si="2"/>
        <v>0</v>
      </c>
      <c r="CQ2">
        <f t="shared" ca="1" si="2"/>
        <v>0</v>
      </c>
      <c r="CR2">
        <f t="shared" ca="1" si="2"/>
        <v>0</v>
      </c>
      <c r="CS2">
        <f t="shared" ca="1" si="2"/>
        <v>0</v>
      </c>
      <c r="CT2">
        <f t="shared" ca="1" si="2"/>
        <v>0</v>
      </c>
      <c r="CU2">
        <f t="shared" ca="1" si="2"/>
        <v>0</v>
      </c>
      <c r="CV2" t="str">
        <f t="shared" ca="1" si="2"/>
        <v>p</v>
      </c>
      <c r="CW2">
        <f t="shared" ca="1" si="2"/>
        <v>0</v>
      </c>
      <c r="CX2">
        <f t="shared" ca="1" si="2"/>
        <v>0</v>
      </c>
      <c r="CY2">
        <f t="shared" ca="1" si="2"/>
        <v>0</v>
      </c>
      <c r="CZ2">
        <f t="shared" ca="1" si="2"/>
        <v>0</v>
      </c>
      <c r="DA2">
        <f t="shared" ca="1" si="2"/>
        <v>0</v>
      </c>
      <c r="DB2">
        <f t="shared" ca="1" si="2"/>
        <v>0</v>
      </c>
      <c r="DC2">
        <f t="shared" ca="1" si="2"/>
        <v>0</v>
      </c>
      <c r="DD2">
        <f t="shared" ca="1" si="2"/>
        <v>0</v>
      </c>
      <c r="DE2">
        <f t="shared" ca="1" si="2"/>
        <v>0</v>
      </c>
      <c r="DF2">
        <f t="shared" ca="1" si="2"/>
        <v>0</v>
      </c>
      <c r="DG2">
        <f t="shared" ca="1" si="2"/>
        <v>0</v>
      </c>
      <c r="DH2">
        <f t="shared" ca="1" si="2"/>
        <v>430000</v>
      </c>
      <c r="DI2">
        <f t="shared" ca="1" si="2"/>
        <v>0</v>
      </c>
      <c r="DJ2">
        <f t="shared" ca="1" si="2"/>
        <v>0</v>
      </c>
      <c r="DK2">
        <f t="shared" ca="1" si="2"/>
        <v>450000</v>
      </c>
      <c r="DL2">
        <f t="shared" ca="1" si="2"/>
        <v>0</v>
      </c>
      <c r="DM2">
        <f t="shared" ca="1" si="2"/>
        <v>430000</v>
      </c>
      <c r="DN2">
        <f t="shared" ca="1" si="2"/>
        <v>0</v>
      </c>
      <c r="DO2">
        <f t="shared" ca="1" si="2"/>
        <v>0</v>
      </c>
      <c r="DP2">
        <f t="shared" ca="1" si="2"/>
        <v>0</v>
      </c>
      <c r="DQ2">
        <f t="shared" ca="1" si="2"/>
        <v>50000</v>
      </c>
      <c r="DR2">
        <f t="shared" ca="1" si="2"/>
        <v>0</v>
      </c>
      <c r="DS2">
        <f t="shared" ca="1" si="2"/>
        <v>270000</v>
      </c>
      <c r="DT2">
        <f t="shared" ca="1" si="2"/>
        <v>0</v>
      </c>
      <c r="DU2">
        <f t="shared" ca="1" si="2"/>
        <v>0</v>
      </c>
      <c r="DV2">
        <f t="shared" ca="1" si="2"/>
        <v>0</v>
      </c>
      <c r="DW2">
        <f t="shared" ca="1" si="2"/>
        <v>0</v>
      </c>
      <c r="DX2">
        <f t="shared" ca="1" si="2"/>
        <v>0</v>
      </c>
      <c r="DY2">
        <f t="shared" ca="1" si="2"/>
        <v>0</v>
      </c>
      <c r="DZ2">
        <f t="shared" ca="1" si="2"/>
        <v>0</v>
      </c>
      <c r="EA2">
        <f t="shared" ca="1" si="2"/>
        <v>0</v>
      </c>
      <c r="EB2">
        <f t="shared" ca="1" si="2"/>
        <v>0</v>
      </c>
      <c r="EC2">
        <f t="shared" ca="1" si="2"/>
        <v>0</v>
      </c>
      <c r="ED2">
        <f t="shared" ca="1" si="2"/>
        <v>0</v>
      </c>
      <c r="EE2">
        <f t="shared" ca="1" si="2"/>
        <v>0</v>
      </c>
      <c r="EF2">
        <f t="shared" ca="1" si="2"/>
        <v>0</v>
      </c>
      <c r="EG2">
        <f t="shared" ca="1" si="2"/>
        <v>0</v>
      </c>
      <c r="EH2">
        <f t="shared" ca="1" si="2"/>
        <v>0</v>
      </c>
      <c r="EI2">
        <f t="shared" ca="1" si="2"/>
        <v>0</v>
      </c>
      <c r="EJ2">
        <f t="shared" ca="1" si="2"/>
        <v>0</v>
      </c>
      <c r="EK2">
        <f t="shared" ca="1" si="2"/>
        <v>0</v>
      </c>
      <c r="EL2">
        <f t="shared" ca="1" si="2"/>
        <v>0</v>
      </c>
      <c r="EM2">
        <f t="shared" ca="1" si="2"/>
        <v>0</v>
      </c>
      <c r="EN2">
        <f t="shared" ca="1" si="2"/>
        <v>0</v>
      </c>
      <c r="EO2">
        <f t="shared" ca="1" si="2"/>
        <v>0</v>
      </c>
      <c r="EP2">
        <f t="shared" ca="1" si="2"/>
        <v>0</v>
      </c>
      <c r="EQ2">
        <f t="shared" ca="1" si="2"/>
        <v>0</v>
      </c>
      <c r="ER2">
        <f t="shared" ca="1" si="2"/>
        <v>0</v>
      </c>
      <c r="ES2">
        <f>計算シート!C59</f>
        <v>0</v>
      </c>
      <c r="ET2">
        <f>計算シート!D59</f>
        <v>0</v>
      </c>
      <c r="EU2">
        <f>計算シート!C61</f>
        <v>0</v>
      </c>
      <c r="EV2">
        <f>計算シート!C62</f>
        <v>0</v>
      </c>
    </row>
  </sheetData>
  <phoneticPr fontId="2"/>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79"/>
  <sheetViews>
    <sheetView topLeftCell="A28" zoomScaleNormal="100" workbookViewId="0">
      <selection activeCell="B25" sqref="B25"/>
    </sheetView>
  </sheetViews>
  <sheetFormatPr defaultRowHeight="13.5" x14ac:dyDescent="0.15"/>
  <cols>
    <col min="2" max="2" width="9.5" style="55" bestFit="1" customWidth="1"/>
    <col min="4" max="4" width="46.5" bestFit="1" customWidth="1"/>
  </cols>
  <sheetData>
    <row r="1" spans="1:4" x14ac:dyDescent="0.15">
      <c r="A1" s="50" t="s">
        <v>170</v>
      </c>
      <c r="B1" s="49" t="s">
        <v>50</v>
      </c>
      <c r="C1" s="50" t="s">
        <v>51</v>
      </c>
      <c r="D1" s="50" t="s">
        <v>52</v>
      </c>
    </row>
    <row r="2" spans="1:4" x14ac:dyDescent="0.15">
      <c r="A2" s="50">
        <v>1</v>
      </c>
      <c r="B2" s="49">
        <v>9000000</v>
      </c>
      <c r="C2" s="50" t="s">
        <v>53</v>
      </c>
      <c r="D2" s="50" t="s">
        <v>54</v>
      </c>
    </row>
    <row r="3" spans="1:4" x14ac:dyDescent="0.15">
      <c r="A3" s="50">
        <v>2</v>
      </c>
      <c r="B3" s="49">
        <v>9500000</v>
      </c>
      <c r="C3" s="50" t="s">
        <v>53</v>
      </c>
      <c r="D3" s="50" t="s">
        <v>55</v>
      </c>
    </row>
    <row r="4" spans="1:4" x14ac:dyDescent="0.15">
      <c r="A4" s="50">
        <v>3</v>
      </c>
      <c r="B4" s="49">
        <v>10000000</v>
      </c>
      <c r="C4" s="50" t="s">
        <v>53</v>
      </c>
      <c r="D4" s="50" t="s">
        <v>56</v>
      </c>
    </row>
    <row r="5" spans="1:4" x14ac:dyDescent="0.15">
      <c r="A5" s="50">
        <v>4</v>
      </c>
      <c r="B5" s="49">
        <v>380000</v>
      </c>
      <c r="C5" s="50" t="s">
        <v>53</v>
      </c>
      <c r="D5" s="50" t="s">
        <v>57</v>
      </c>
    </row>
    <row r="6" spans="1:4" x14ac:dyDescent="0.15">
      <c r="A6" s="50">
        <v>5</v>
      </c>
      <c r="B6" s="49">
        <v>400000</v>
      </c>
      <c r="C6" s="50" t="s">
        <v>53</v>
      </c>
      <c r="D6" s="50" t="s">
        <v>58</v>
      </c>
    </row>
    <row r="7" spans="1:4" x14ac:dyDescent="0.15">
      <c r="A7" s="50">
        <v>6</v>
      </c>
      <c r="B7" s="49">
        <v>450000</v>
      </c>
      <c r="C7" s="50" t="s">
        <v>53</v>
      </c>
      <c r="D7" s="50" t="s">
        <v>59</v>
      </c>
    </row>
    <row r="8" spans="1:4" x14ac:dyDescent="0.15">
      <c r="A8" s="50">
        <v>7</v>
      </c>
      <c r="B8" s="49">
        <v>900000</v>
      </c>
      <c r="C8" s="50" t="s">
        <v>53</v>
      </c>
      <c r="D8" s="50" t="s">
        <v>60</v>
      </c>
    </row>
    <row r="9" spans="1:4" x14ac:dyDescent="0.15">
      <c r="A9" s="50">
        <v>8</v>
      </c>
      <c r="B9" s="49">
        <v>950000</v>
      </c>
      <c r="C9" s="50" t="s">
        <v>53</v>
      </c>
      <c r="D9" s="50" t="s">
        <v>61</v>
      </c>
    </row>
    <row r="10" spans="1:4" x14ac:dyDescent="0.15">
      <c r="A10" s="50">
        <v>9</v>
      </c>
      <c r="B10" s="51">
        <v>1000000</v>
      </c>
      <c r="C10" s="50" t="s">
        <v>53</v>
      </c>
      <c r="D10" s="50" t="s">
        <v>62</v>
      </c>
    </row>
    <row r="11" spans="1:4" x14ac:dyDescent="0.15">
      <c r="A11" s="50">
        <v>10</v>
      </c>
      <c r="B11" s="51">
        <v>1050000</v>
      </c>
      <c r="C11" s="50" t="s">
        <v>53</v>
      </c>
      <c r="D11" s="50" t="s">
        <v>63</v>
      </c>
    </row>
    <row r="12" spans="1:4" x14ac:dyDescent="0.15">
      <c r="A12" s="50">
        <v>11</v>
      </c>
      <c r="B12" s="51">
        <v>1100000</v>
      </c>
      <c r="C12" s="50" t="s">
        <v>53</v>
      </c>
      <c r="D12" s="50" t="s">
        <v>64</v>
      </c>
    </row>
    <row r="13" spans="1:4" x14ac:dyDescent="0.15">
      <c r="A13" s="50">
        <v>12</v>
      </c>
      <c r="B13" s="51">
        <v>1150000</v>
      </c>
      <c r="C13" s="50" t="s">
        <v>53</v>
      </c>
      <c r="D13" s="50" t="s">
        <v>65</v>
      </c>
    </row>
    <row r="14" spans="1:4" x14ac:dyDescent="0.15">
      <c r="A14" s="50">
        <v>13</v>
      </c>
      <c r="B14" s="51">
        <v>1200000</v>
      </c>
      <c r="C14" s="50" t="s">
        <v>53</v>
      </c>
      <c r="D14" s="50" t="s">
        <v>66</v>
      </c>
    </row>
    <row r="15" spans="1:4" x14ac:dyDescent="0.15">
      <c r="A15" s="50">
        <v>14</v>
      </c>
      <c r="B15" s="51">
        <v>1230000</v>
      </c>
      <c r="C15" s="50" t="s">
        <v>53</v>
      </c>
      <c r="D15" s="50" t="s">
        <v>67</v>
      </c>
    </row>
    <row r="16" spans="1:4" x14ac:dyDescent="0.15">
      <c r="A16" s="50">
        <v>15</v>
      </c>
      <c r="B16" s="49">
        <v>551000</v>
      </c>
      <c r="C16" s="50" t="s">
        <v>53</v>
      </c>
      <c r="D16" s="50" t="s">
        <v>68</v>
      </c>
    </row>
    <row r="17" spans="1:4" x14ac:dyDescent="0.15">
      <c r="A17" s="50">
        <v>16</v>
      </c>
      <c r="B17" s="49">
        <v>1619000</v>
      </c>
      <c r="C17" s="50" t="s">
        <v>53</v>
      </c>
      <c r="D17" s="50" t="s">
        <v>69</v>
      </c>
    </row>
    <row r="18" spans="1:4" x14ac:dyDescent="0.15">
      <c r="A18" s="50">
        <v>17</v>
      </c>
      <c r="B18" s="49">
        <v>1620000</v>
      </c>
      <c r="C18" s="50" t="s">
        <v>53</v>
      </c>
      <c r="D18" s="50" t="s">
        <v>70</v>
      </c>
    </row>
    <row r="19" spans="1:4" x14ac:dyDescent="0.15">
      <c r="A19" s="50">
        <v>18</v>
      </c>
      <c r="B19" s="49">
        <v>1622000</v>
      </c>
      <c r="C19" s="50" t="s">
        <v>53</v>
      </c>
      <c r="D19" s="50" t="s">
        <v>71</v>
      </c>
    </row>
    <row r="20" spans="1:4" x14ac:dyDescent="0.15">
      <c r="A20" s="50">
        <v>19</v>
      </c>
      <c r="B20" s="49">
        <v>1624000</v>
      </c>
      <c r="C20" s="50" t="s">
        <v>53</v>
      </c>
      <c r="D20" s="50" t="s">
        <v>72</v>
      </c>
    </row>
    <row r="21" spans="1:4" x14ac:dyDescent="0.15">
      <c r="A21" s="50">
        <v>20</v>
      </c>
      <c r="B21" s="49">
        <v>1628000</v>
      </c>
      <c r="C21" s="50" t="s">
        <v>53</v>
      </c>
      <c r="D21" s="50" t="s">
        <v>73</v>
      </c>
    </row>
    <row r="22" spans="1:4" x14ac:dyDescent="0.15">
      <c r="A22" s="50">
        <v>21</v>
      </c>
      <c r="B22" s="49">
        <v>1800000</v>
      </c>
      <c r="C22" s="50" t="s">
        <v>53</v>
      </c>
      <c r="D22" s="50" t="s">
        <v>74</v>
      </c>
    </row>
    <row r="23" spans="1:4" x14ac:dyDescent="0.15">
      <c r="A23" s="50">
        <v>22</v>
      </c>
      <c r="B23" s="49">
        <v>3600000</v>
      </c>
      <c r="C23" s="50" t="s">
        <v>53</v>
      </c>
      <c r="D23" s="50" t="s">
        <v>75</v>
      </c>
    </row>
    <row r="24" spans="1:4" x14ac:dyDescent="0.15">
      <c r="A24" s="50">
        <v>23</v>
      </c>
      <c r="B24" s="49">
        <v>6600000</v>
      </c>
      <c r="C24" s="50" t="s">
        <v>53</v>
      </c>
      <c r="D24" s="50" t="s">
        <v>76</v>
      </c>
    </row>
    <row r="25" spans="1:4" x14ac:dyDescent="0.15">
      <c r="A25" s="50">
        <v>24</v>
      </c>
      <c r="B25" s="49">
        <v>10000000</v>
      </c>
      <c r="C25" s="50" t="s">
        <v>53</v>
      </c>
      <c r="D25" s="50" t="s">
        <v>77</v>
      </c>
    </row>
    <row r="26" spans="1:4" x14ac:dyDescent="0.15">
      <c r="A26" s="50">
        <v>25</v>
      </c>
      <c r="B26" s="49">
        <v>63000</v>
      </c>
      <c r="C26" s="50" t="s">
        <v>53</v>
      </c>
      <c r="D26" s="54" t="s">
        <v>171</v>
      </c>
    </row>
    <row r="27" spans="1:4" x14ac:dyDescent="0.15">
      <c r="A27" s="50">
        <v>26</v>
      </c>
      <c r="B27" s="49">
        <v>73000</v>
      </c>
      <c r="C27" s="50" t="s">
        <v>53</v>
      </c>
      <c r="D27" s="54" t="s">
        <v>172</v>
      </c>
    </row>
    <row r="28" spans="1:4" x14ac:dyDescent="0.15">
      <c r="A28" s="50">
        <v>27</v>
      </c>
      <c r="B28" s="49">
        <v>83000</v>
      </c>
      <c r="C28" s="50" t="s">
        <v>53</v>
      </c>
      <c r="D28" s="54" t="s">
        <v>173</v>
      </c>
    </row>
    <row r="29" spans="1:4" x14ac:dyDescent="0.15">
      <c r="A29" s="50">
        <v>28</v>
      </c>
      <c r="B29" s="49">
        <v>93000</v>
      </c>
      <c r="C29" s="50" t="s">
        <v>53</v>
      </c>
      <c r="D29" s="54" t="s">
        <v>174</v>
      </c>
    </row>
    <row r="30" spans="1:4" x14ac:dyDescent="0.15">
      <c r="A30" s="50">
        <v>29</v>
      </c>
      <c r="B30" s="49">
        <v>101000</v>
      </c>
      <c r="C30" s="50" t="s">
        <v>53</v>
      </c>
      <c r="D30" s="54" t="s">
        <v>175</v>
      </c>
    </row>
    <row r="31" spans="1:4" x14ac:dyDescent="0.15">
      <c r="A31" s="50">
        <v>30</v>
      </c>
      <c r="B31" s="49">
        <v>107000</v>
      </c>
      <c r="C31" s="50" t="s">
        <v>53</v>
      </c>
      <c r="D31" s="54" t="s">
        <v>176</v>
      </c>
    </row>
    <row r="32" spans="1:4" x14ac:dyDescent="0.15">
      <c r="A32" s="50">
        <v>31</v>
      </c>
      <c r="B32" s="49">
        <v>114000</v>
      </c>
      <c r="C32" s="50" t="s">
        <v>53</v>
      </c>
      <c r="D32" s="54" t="s">
        <v>177</v>
      </c>
    </row>
    <row r="33" spans="1:4" x14ac:dyDescent="0.15">
      <c r="A33" s="50">
        <v>32</v>
      </c>
      <c r="B33" s="49">
        <v>122000</v>
      </c>
      <c r="C33" s="50" t="s">
        <v>53</v>
      </c>
      <c r="D33" s="54" t="s">
        <v>178</v>
      </c>
    </row>
    <row r="34" spans="1:4" x14ac:dyDescent="0.15">
      <c r="A34" s="50">
        <v>33</v>
      </c>
      <c r="B34" s="49">
        <v>130000</v>
      </c>
      <c r="C34" s="50" t="s">
        <v>53</v>
      </c>
      <c r="D34" s="54" t="s">
        <v>179</v>
      </c>
    </row>
    <row r="35" spans="1:4" x14ac:dyDescent="0.15">
      <c r="A35" s="50">
        <v>34</v>
      </c>
      <c r="B35" s="49">
        <v>138000</v>
      </c>
      <c r="C35" s="50" t="s">
        <v>53</v>
      </c>
      <c r="D35" s="54" t="s">
        <v>180</v>
      </c>
    </row>
    <row r="36" spans="1:4" x14ac:dyDescent="0.15">
      <c r="A36" s="50">
        <v>35</v>
      </c>
      <c r="B36" s="49">
        <v>146000</v>
      </c>
      <c r="C36" s="50" t="s">
        <v>53</v>
      </c>
      <c r="D36" s="54" t="s">
        <v>181</v>
      </c>
    </row>
    <row r="37" spans="1:4" x14ac:dyDescent="0.15">
      <c r="A37" s="50">
        <v>36</v>
      </c>
      <c r="B37" s="49">
        <v>155000</v>
      </c>
      <c r="C37" s="50" t="s">
        <v>53</v>
      </c>
      <c r="D37" s="54" t="s">
        <v>182</v>
      </c>
    </row>
    <row r="38" spans="1:4" x14ac:dyDescent="0.15">
      <c r="A38" s="50">
        <v>37</v>
      </c>
      <c r="B38" s="49">
        <v>165000</v>
      </c>
      <c r="C38" s="50" t="s">
        <v>53</v>
      </c>
      <c r="D38" s="54" t="s">
        <v>183</v>
      </c>
    </row>
    <row r="39" spans="1:4" x14ac:dyDescent="0.15">
      <c r="A39" s="50">
        <v>38</v>
      </c>
      <c r="B39" s="49">
        <v>175000</v>
      </c>
      <c r="C39" s="50" t="s">
        <v>53</v>
      </c>
      <c r="D39" s="54" t="s">
        <v>184</v>
      </c>
    </row>
    <row r="40" spans="1:4" x14ac:dyDescent="0.15">
      <c r="A40" s="50">
        <v>39</v>
      </c>
      <c r="B40" s="49">
        <v>185000</v>
      </c>
      <c r="C40" s="50" t="s">
        <v>53</v>
      </c>
      <c r="D40" s="54" t="s">
        <v>185</v>
      </c>
    </row>
    <row r="41" spans="1:4" x14ac:dyDescent="0.15">
      <c r="A41" s="50">
        <v>40</v>
      </c>
      <c r="B41" s="49">
        <v>195000</v>
      </c>
      <c r="C41" s="50" t="s">
        <v>53</v>
      </c>
      <c r="D41" s="54" t="s">
        <v>186</v>
      </c>
    </row>
    <row r="42" spans="1:4" x14ac:dyDescent="0.15">
      <c r="A42" s="50">
        <v>41</v>
      </c>
      <c r="B42" s="49">
        <v>210000</v>
      </c>
      <c r="C42" s="50" t="s">
        <v>53</v>
      </c>
      <c r="D42" s="54" t="s">
        <v>187</v>
      </c>
    </row>
    <row r="43" spans="1:4" x14ac:dyDescent="0.15">
      <c r="A43" s="50">
        <v>42</v>
      </c>
      <c r="B43" s="49">
        <v>230000</v>
      </c>
      <c r="C43" s="50" t="s">
        <v>53</v>
      </c>
      <c r="D43" s="54" t="s">
        <v>188</v>
      </c>
    </row>
    <row r="44" spans="1:4" x14ac:dyDescent="0.15">
      <c r="A44" s="50">
        <v>43</v>
      </c>
      <c r="B44" s="49">
        <v>250000</v>
      </c>
      <c r="C44" s="50" t="s">
        <v>53</v>
      </c>
      <c r="D44" s="54" t="s">
        <v>189</v>
      </c>
    </row>
    <row r="45" spans="1:4" x14ac:dyDescent="0.15">
      <c r="A45" s="50">
        <v>44</v>
      </c>
      <c r="B45" s="49">
        <v>270000</v>
      </c>
      <c r="C45" s="50" t="s">
        <v>53</v>
      </c>
      <c r="D45" s="54" t="s">
        <v>190</v>
      </c>
    </row>
    <row r="46" spans="1:4" x14ac:dyDescent="0.15">
      <c r="A46" s="50">
        <v>45</v>
      </c>
      <c r="B46" s="49">
        <v>290000</v>
      </c>
      <c r="C46" s="50" t="s">
        <v>53</v>
      </c>
      <c r="D46" s="54" t="s">
        <v>191</v>
      </c>
    </row>
    <row r="47" spans="1:4" x14ac:dyDescent="0.15">
      <c r="A47" s="50">
        <v>46</v>
      </c>
      <c r="B47" s="49">
        <v>310000</v>
      </c>
      <c r="C47" s="50" t="s">
        <v>53</v>
      </c>
      <c r="D47" s="54" t="s">
        <v>192</v>
      </c>
    </row>
    <row r="48" spans="1:4" x14ac:dyDescent="0.15">
      <c r="A48" s="50">
        <v>47</v>
      </c>
      <c r="B48" s="49">
        <v>330000</v>
      </c>
      <c r="C48" s="50" t="s">
        <v>53</v>
      </c>
      <c r="D48" s="54" t="s">
        <v>193</v>
      </c>
    </row>
    <row r="49" spans="1:4" x14ac:dyDescent="0.15">
      <c r="A49" s="50">
        <v>48</v>
      </c>
      <c r="B49" s="49">
        <v>350000</v>
      </c>
      <c r="C49" s="50" t="s">
        <v>53</v>
      </c>
      <c r="D49" s="54" t="s">
        <v>194</v>
      </c>
    </row>
    <row r="50" spans="1:4" x14ac:dyDescent="0.15">
      <c r="A50" s="50">
        <v>49</v>
      </c>
      <c r="B50" s="49">
        <v>370000</v>
      </c>
      <c r="C50" s="50" t="s">
        <v>53</v>
      </c>
      <c r="D50" s="54" t="s">
        <v>195</v>
      </c>
    </row>
    <row r="51" spans="1:4" x14ac:dyDescent="0.15">
      <c r="A51" s="50">
        <v>50</v>
      </c>
      <c r="B51" s="49">
        <v>395000</v>
      </c>
      <c r="C51" s="50" t="s">
        <v>53</v>
      </c>
      <c r="D51" s="54" t="s">
        <v>196</v>
      </c>
    </row>
    <row r="52" spans="1:4" x14ac:dyDescent="0.15">
      <c r="A52" s="50">
        <v>51</v>
      </c>
      <c r="B52" s="49">
        <v>425000</v>
      </c>
      <c r="C52" s="50" t="s">
        <v>53</v>
      </c>
      <c r="D52" s="54" t="s">
        <v>197</v>
      </c>
    </row>
    <row r="53" spans="1:4" x14ac:dyDescent="0.15">
      <c r="A53" s="50">
        <v>52</v>
      </c>
      <c r="B53" s="49">
        <v>455000</v>
      </c>
      <c r="C53" s="50" t="s">
        <v>53</v>
      </c>
      <c r="D53" s="54" t="s">
        <v>198</v>
      </c>
    </row>
    <row r="54" spans="1:4" x14ac:dyDescent="0.15">
      <c r="A54" s="50">
        <v>53</v>
      </c>
      <c r="B54" s="49">
        <v>485000</v>
      </c>
      <c r="C54" s="50" t="s">
        <v>53</v>
      </c>
      <c r="D54" s="54" t="s">
        <v>199</v>
      </c>
    </row>
    <row r="55" spans="1:4" x14ac:dyDescent="0.15">
      <c r="A55" s="50">
        <v>54</v>
      </c>
      <c r="B55" s="49">
        <v>515000</v>
      </c>
      <c r="C55" s="50" t="s">
        <v>53</v>
      </c>
      <c r="D55" s="54" t="s">
        <v>200</v>
      </c>
    </row>
    <row r="56" spans="1:4" x14ac:dyDescent="0.15">
      <c r="A56" s="50">
        <v>55</v>
      </c>
      <c r="B56" s="49">
        <v>545000</v>
      </c>
      <c r="C56" s="50" t="s">
        <v>53</v>
      </c>
      <c r="D56" s="54" t="s">
        <v>201</v>
      </c>
    </row>
    <row r="57" spans="1:4" x14ac:dyDescent="0.15">
      <c r="A57" s="50">
        <v>56</v>
      </c>
      <c r="B57" s="49">
        <v>575000</v>
      </c>
      <c r="C57" s="50" t="s">
        <v>53</v>
      </c>
      <c r="D57" s="54" t="s">
        <v>202</v>
      </c>
    </row>
    <row r="58" spans="1:4" x14ac:dyDescent="0.15">
      <c r="A58" s="50">
        <v>57</v>
      </c>
      <c r="B58" s="49">
        <v>605000</v>
      </c>
      <c r="C58" s="50" t="s">
        <v>53</v>
      </c>
      <c r="D58" s="54" t="s">
        <v>203</v>
      </c>
    </row>
    <row r="59" spans="1:4" x14ac:dyDescent="0.15">
      <c r="A59" s="50">
        <v>58</v>
      </c>
      <c r="B59" s="49">
        <v>635000</v>
      </c>
      <c r="C59" s="50" t="s">
        <v>53</v>
      </c>
      <c r="D59" s="54" t="s">
        <v>204</v>
      </c>
    </row>
    <row r="60" spans="1:4" x14ac:dyDescent="0.15">
      <c r="A60" s="50">
        <v>59</v>
      </c>
      <c r="B60" s="49">
        <v>665000</v>
      </c>
      <c r="C60" s="50" t="s">
        <v>53</v>
      </c>
      <c r="D60" s="54" t="s">
        <v>205</v>
      </c>
    </row>
    <row r="61" spans="1:4" x14ac:dyDescent="0.15">
      <c r="A61" s="50">
        <v>60</v>
      </c>
      <c r="B61" s="49">
        <v>695000</v>
      </c>
      <c r="C61" s="50" t="s">
        <v>53</v>
      </c>
      <c r="D61" s="54" t="s">
        <v>206</v>
      </c>
    </row>
    <row r="62" spans="1:4" x14ac:dyDescent="0.15">
      <c r="A62" s="50">
        <v>61</v>
      </c>
      <c r="B62" s="49">
        <v>730000</v>
      </c>
      <c r="C62" s="50" t="s">
        <v>53</v>
      </c>
      <c r="D62" s="54" t="s">
        <v>207</v>
      </c>
    </row>
    <row r="63" spans="1:4" x14ac:dyDescent="0.15">
      <c r="A63" s="50">
        <v>62</v>
      </c>
      <c r="B63" s="49">
        <v>770000</v>
      </c>
      <c r="C63" s="50" t="s">
        <v>53</v>
      </c>
      <c r="D63" s="54" t="s">
        <v>208</v>
      </c>
    </row>
    <row r="64" spans="1:4" x14ac:dyDescent="0.15">
      <c r="A64" s="50">
        <v>63</v>
      </c>
      <c r="B64" s="49">
        <v>810000</v>
      </c>
      <c r="C64" s="50" t="s">
        <v>53</v>
      </c>
      <c r="D64" s="54" t="s">
        <v>209</v>
      </c>
    </row>
    <row r="65" spans="1:4" x14ac:dyDescent="0.15">
      <c r="A65" s="50">
        <v>64</v>
      </c>
      <c r="B65" s="49">
        <v>855000</v>
      </c>
      <c r="C65" s="50" t="s">
        <v>53</v>
      </c>
      <c r="D65" s="54" t="s">
        <v>210</v>
      </c>
    </row>
    <row r="66" spans="1:4" x14ac:dyDescent="0.15">
      <c r="A66" s="50">
        <v>65</v>
      </c>
      <c r="B66" s="49">
        <v>905000</v>
      </c>
      <c r="C66" s="50" t="s">
        <v>53</v>
      </c>
      <c r="D66" s="54" t="s">
        <v>211</v>
      </c>
    </row>
    <row r="67" spans="1:4" x14ac:dyDescent="0.15">
      <c r="A67" s="50">
        <v>66</v>
      </c>
      <c r="B67" s="49">
        <v>955000</v>
      </c>
      <c r="C67" s="50" t="s">
        <v>53</v>
      </c>
      <c r="D67" s="54" t="s">
        <v>212</v>
      </c>
    </row>
    <row r="68" spans="1:4" x14ac:dyDescent="0.15">
      <c r="A68" s="50">
        <v>67</v>
      </c>
      <c r="B68" s="49">
        <v>1005000</v>
      </c>
      <c r="C68" s="50" t="s">
        <v>53</v>
      </c>
      <c r="D68" s="54" t="s">
        <v>213</v>
      </c>
    </row>
    <row r="69" spans="1:4" x14ac:dyDescent="0.15">
      <c r="A69" s="50">
        <v>68</v>
      </c>
      <c r="B69" s="49">
        <v>1055000</v>
      </c>
      <c r="C69" s="50" t="s">
        <v>53</v>
      </c>
      <c r="D69" s="54" t="s">
        <v>214</v>
      </c>
    </row>
    <row r="70" spans="1:4" x14ac:dyDescent="0.15">
      <c r="A70" s="50">
        <v>69</v>
      </c>
      <c r="B70" s="49">
        <v>1115000</v>
      </c>
      <c r="C70" s="50" t="s">
        <v>53</v>
      </c>
      <c r="D70" s="54" t="s">
        <v>215</v>
      </c>
    </row>
    <row r="71" spans="1:4" x14ac:dyDescent="0.15">
      <c r="A71" s="50">
        <v>70</v>
      </c>
      <c r="B71" s="49">
        <v>1175000</v>
      </c>
      <c r="C71" s="50" t="s">
        <v>53</v>
      </c>
      <c r="D71" s="54" t="s">
        <v>216</v>
      </c>
    </row>
    <row r="72" spans="1:4" x14ac:dyDescent="0.15">
      <c r="A72" s="50">
        <v>71</v>
      </c>
      <c r="B72" s="49">
        <v>1235000</v>
      </c>
      <c r="C72" s="50" t="s">
        <v>53</v>
      </c>
      <c r="D72" s="54" t="s">
        <v>217</v>
      </c>
    </row>
    <row r="73" spans="1:4" x14ac:dyDescent="0.15">
      <c r="A73" s="54">
        <v>72</v>
      </c>
      <c r="B73" s="388">
        <v>1295000</v>
      </c>
      <c r="C73" s="54" t="s">
        <v>53</v>
      </c>
      <c r="D73" s="54" t="s">
        <v>218</v>
      </c>
    </row>
    <row r="74" spans="1:4" x14ac:dyDescent="0.15">
      <c r="A74" s="54">
        <v>73</v>
      </c>
      <c r="B74" s="388">
        <v>1355000</v>
      </c>
      <c r="C74" s="54" t="s">
        <v>53</v>
      </c>
      <c r="D74" s="54" t="s">
        <v>219</v>
      </c>
    </row>
    <row r="75" spans="1:4" x14ac:dyDescent="0.15">
      <c r="A75" s="54">
        <v>74</v>
      </c>
      <c r="B75" s="54">
        <v>24000000</v>
      </c>
      <c r="C75" s="54" t="s">
        <v>53</v>
      </c>
      <c r="D75" s="54" t="s">
        <v>601</v>
      </c>
    </row>
    <row r="76" spans="1:4" x14ac:dyDescent="0.15">
      <c r="A76" s="54">
        <v>75</v>
      </c>
      <c r="B76" s="54">
        <v>24500000</v>
      </c>
      <c r="C76" s="54" t="s">
        <v>53</v>
      </c>
      <c r="D76" s="54" t="s">
        <v>602</v>
      </c>
    </row>
    <row r="77" spans="1:4" x14ac:dyDescent="0.15">
      <c r="A77" s="54">
        <v>76</v>
      </c>
      <c r="B77" s="54">
        <v>25000000</v>
      </c>
      <c r="C77" s="54" t="s">
        <v>53</v>
      </c>
      <c r="D77" s="54" t="s">
        <v>603</v>
      </c>
    </row>
    <row r="78" spans="1:4" x14ac:dyDescent="0.15">
      <c r="A78" s="54">
        <v>77</v>
      </c>
      <c r="B78" s="391">
        <v>10000000</v>
      </c>
      <c r="C78" s="54" t="s">
        <v>53</v>
      </c>
      <c r="D78" s="54" t="s">
        <v>604</v>
      </c>
    </row>
    <row r="79" spans="1:4" x14ac:dyDescent="0.15">
      <c r="A79" s="54">
        <v>78</v>
      </c>
      <c r="B79" s="391">
        <v>100000</v>
      </c>
      <c r="C79" s="54" t="s">
        <v>53</v>
      </c>
      <c r="D79" s="54" t="s">
        <v>605</v>
      </c>
    </row>
  </sheetData>
  <phoneticPr fontId="2"/>
  <pageMargins left="0.7" right="0.7" top="0.75" bottom="0.75" header="0.3" footer="0.3"/>
  <pageSetup paperSize="9" orientation="portrait" r:id="rId1"/>
  <headerFooter>
    <oddHeader>&amp;L&amp;A</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D33"/>
  <sheetViews>
    <sheetView zoomScaleNormal="100" workbookViewId="0">
      <selection activeCell="B7" sqref="B7"/>
    </sheetView>
  </sheetViews>
  <sheetFormatPr defaultRowHeight="13.5" x14ac:dyDescent="0.15"/>
  <cols>
    <col min="2" max="2" width="50.25" bestFit="1" customWidth="1"/>
    <col min="3" max="3" width="9" customWidth="1"/>
    <col min="4" max="4" width="45.75" customWidth="1"/>
  </cols>
  <sheetData>
    <row r="1" spans="1:4" x14ac:dyDescent="0.15">
      <c r="A1" s="50" t="s">
        <v>170</v>
      </c>
      <c r="B1" s="50" t="s">
        <v>50</v>
      </c>
      <c r="C1" s="50" t="s">
        <v>51</v>
      </c>
      <c r="D1" s="50" t="s">
        <v>52</v>
      </c>
    </row>
    <row r="2" spans="1:4" x14ac:dyDescent="0.15">
      <c r="A2" s="50">
        <v>1</v>
      </c>
      <c r="B2" s="52">
        <v>0</v>
      </c>
      <c r="C2" s="50" t="s">
        <v>78</v>
      </c>
      <c r="D2" s="50" t="s">
        <v>79</v>
      </c>
    </row>
    <row r="3" spans="1:4" x14ac:dyDescent="0.15">
      <c r="A3" s="50">
        <v>2</v>
      </c>
      <c r="B3" s="52" t="s">
        <v>80</v>
      </c>
      <c r="C3" s="50" t="s">
        <v>78</v>
      </c>
      <c r="D3" s="50" t="s">
        <v>81</v>
      </c>
    </row>
    <row r="4" spans="1:4" x14ac:dyDescent="0.15">
      <c r="A4" s="50">
        <v>3</v>
      </c>
      <c r="B4" s="50">
        <v>969000</v>
      </c>
      <c r="C4" s="50" t="s">
        <v>78</v>
      </c>
      <c r="D4" s="50" t="s">
        <v>82</v>
      </c>
    </row>
    <row r="5" spans="1:4" x14ac:dyDescent="0.15">
      <c r="A5" s="50">
        <v>4</v>
      </c>
      <c r="B5" s="50">
        <v>970000</v>
      </c>
      <c r="C5" s="50" t="s">
        <v>78</v>
      </c>
      <c r="D5" s="50" t="s">
        <v>83</v>
      </c>
    </row>
    <row r="6" spans="1:4" x14ac:dyDescent="0.15">
      <c r="A6" s="50">
        <v>5</v>
      </c>
      <c r="B6" s="50">
        <v>972000</v>
      </c>
      <c r="C6" s="50" t="s">
        <v>78</v>
      </c>
      <c r="D6" s="50" t="s">
        <v>84</v>
      </c>
    </row>
    <row r="7" spans="1:4" x14ac:dyDescent="0.15">
      <c r="A7" s="50">
        <v>6</v>
      </c>
      <c r="B7" s="50">
        <v>974000</v>
      </c>
      <c r="C7" s="50" t="s">
        <v>78</v>
      </c>
      <c r="D7" s="50" t="s">
        <v>85</v>
      </c>
    </row>
    <row r="8" spans="1:4" x14ac:dyDescent="0.15">
      <c r="A8" s="50">
        <v>7</v>
      </c>
      <c r="B8" s="52" t="s">
        <v>220</v>
      </c>
      <c r="C8" s="50" t="s">
        <v>78</v>
      </c>
      <c r="D8" s="50" t="s">
        <v>86</v>
      </c>
    </row>
    <row r="9" spans="1:4" x14ac:dyDescent="0.15">
      <c r="A9" s="50">
        <v>8</v>
      </c>
      <c r="B9" s="52" t="s">
        <v>221</v>
      </c>
      <c r="C9" s="50" t="s">
        <v>78</v>
      </c>
      <c r="D9" s="50" t="s">
        <v>87</v>
      </c>
    </row>
    <row r="10" spans="1:4" x14ac:dyDescent="0.15">
      <c r="A10" s="50">
        <v>9</v>
      </c>
      <c r="B10" s="52" t="s">
        <v>222</v>
      </c>
      <c r="C10" s="50" t="s">
        <v>78</v>
      </c>
      <c r="D10" s="50" t="s">
        <v>88</v>
      </c>
    </row>
    <row r="11" spans="1:4" x14ac:dyDescent="0.15">
      <c r="A11" s="50">
        <v>10</v>
      </c>
      <c r="B11" s="52" t="s">
        <v>89</v>
      </c>
      <c r="C11" s="50" t="s">
        <v>78</v>
      </c>
      <c r="D11" s="50" t="s">
        <v>90</v>
      </c>
    </row>
    <row r="12" spans="1:4" x14ac:dyDescent="0.15">
      <c r="A12" s="50">
        <v>11</v>
      </c>
      <c r="B12" s="52" t="s">
        <v>91</v>
      </c>
      <c r="C12" s="50" t="s">
        <v>78</v>
      </c>
      <c r="D12" s="50" t="s">
        <v>92</v>
      </c>
    </row>
    <row r="13" spans="1:4" x14ac:dyDescent="0.15">
      <c r="A13" s="50">
        <v>1</v>
      </c>
      <c r="B13" s="49">
        <v>65</v>
      </c>
      <c r="C13" s="50" t="s">
        <v>53</v>
      </c>
      <c r="D13" s="53" t="s">
        <v>93</v>
      </c>
    </row>
    <row r="14" spans="1:4" x14ac:dyDescent="0.15">
      <c r="A14" s="50">
        <v>2</v>
      </c>
      <c r="B14" s="49">
        <v>3300000</v>
      </c>
      <c r="C14" s="50" t="s">
        <v>53</v>
      </c>
      <c r="D14" s="53" t="s">
        <v>94</v>
      </c>
    </row>
    <row r="15" spans="1:4" x14ac:dyDescent="0.15">
      <c r="A15" s="50">
        <v>3</v>
      </c>
      <c r="B15" s="49">
        <v>4100000</v>
      </c>
      <c r="C15" s="50" t="s">
        <v>53</v>
      </c>
      <c r="D15" s="53" t="s">
        <v>95</v>
      </c>
    </row>
    <row r="16" spans="1:4" x14ac:dyDescent="0.15">
      <c r="A16" s="50">
        <v>4</v>
      </c>
      <c r="B16" s="49">
        <v>7700000</v>
      </c>
      <c r="C16" s="50" t="s">
        <v>53</v>
      </c>
      <c r="D16" s="53" t="s">
        <v>96</v>
      </c>
    </row>
    <row r="17" spans="1:4" x14ac:dyDescent="0.15">
      <c r="A17" s="50">
        <v>5</v>
      </c>
      <c r="B17" s="49">
        <v>10000000</v>
      </c>
      <c r="C17" s="50" t="s">
        <v>53</v>
      </c>
      <c r="D17" s="53" t="s">
        <v>97</v>
      </c>
    </row>
    <row r="18" spans="1:4" x14ac:dyDescent="0.15">
      <c r="A18" s="50">
        <v>6</v>
      </c>
      <c r="B18" s="49">
        <v>1300000</v>
      </c>
      <c r="C18" s="50" t="s">
        <v>53</v>
      </c>
      <c r="D18" s="53" t="s">
        <v>98</v>
      </c>
    </row>
    <row r="19" spans="1:4" x14ac:dyDescent="0.15">
      <c r="A19" s="50">
        <v>7</v>
      </c>
      <c r="B19" s="49">
        <v>4100000</v>
      </c>
      <c r="C19" s="50" t="s">
        <v>53</v>
      </c>
      <c r="D19" s="53" t="s">
        <v>99</v>
      </c>
    </row>
    <row r="20" spans="1:4" x14ac:dyDescent="0.15">
      <c r="A20" s="50">
        <v>8</v>
      </c>
      <c r="B20" s="49">
        <v>7700000</v>
      </c>
      <c r="C20" s="50" t="s">
        <v>53</v>
      </c>
      <c r="D20" s="53" t="s">
        <v>100</v>
      </c>
    </row>
    <row r="21" spans="1:4" x14ac:dyDescent="0.15">
      <c r="A21" s="50">
        <v>9</v>
      </c>
      <c r="B21" s="49">
        <v>10000000</v>
      </c>
      <c r="C21" s="50" t="s">
        <v>53</v>
      </c>
      <c r="D21" s="53" t="s">
        <v>101</v>
      </c>
    </row>
    <row r="22" spans="1:4" x14ac:dyDescent="0.15">
      <c r="A22" s="50">
        <v>10</v>
      </c>
      <c r="B22" s="49" t="s">
        <v>102</v>
      </c>
      <c r="C22" s="50" t="s">
        <v>53</v>
      </c>
      <c r="D22" s="53" t="s">
        <v>103</v>
      </c>
    </row>
    <row r="23" spans="1:4" x14ac:dyDescent="0.15">
      <c r="A23" s="50">
        <v>11</v>
      </c>
      <c r="B23" s="49" t="s">
        <v>104</v>
      </c>
      <c r="C23" s="50" t="s">
        <v>53</v>
      </c>
      <c r="D23" s="53" t="s">
        <v>105</v>
      </c>
    </row>
    <row r="24" spans="1:4" x14ac:dyDescent="0.15">
      <c r="A24" s="50">
        <v>12</v>
      </c>
      <c r="B24" s="49" t="s">
        <v>106</v>
      </c>
      <c r="C24" s="50" t="s">
        <v>53</v>
      </c>
      <c r="D24" s="53" t="s">
        <v>107</v>
      </c>
    </row>
    <row r="25" spans="1:4" x14ac:dyDescent="0.15">
      <c r="A25" s="50">
        <v>13</v>
      </c>
      <c r="B25" s="49" t="s">
        <v>108</v>
      </c>
      <c r="C25" s="50" t="s">
        <v>53</v>
      </c>
      <c r="D25" s="53" t="s">
        <v>109</v>
      </c>
    </row>
    <row r="26" spans="1:4" x14ac:dyDescent="0.15">
      <c r="A26" s="50">
        <v>14</v>
      </c>
      <c r="B26" s="49" t="s">
        <v>110</v>
      </c>
      <c r="C26" s="50" t="s">
        <v>53</v>
      </c>
      <c r="D26" s="53" t="s">
        <v>111</v>
      </c>
    </row>
    <row r="27" spans="1:4" x14ac:dyDescent="0.15">
      <c r="A27" s="50">
        <v>15</v>
      </c>
      <c r="B27" s="49" t="s">
        <v>112</v>
      </c>
      <c r="C27" s="50" t="s">
        <v>53</v>
      </c>
      <c r="D27" s="53" t="s">
        <v>113</v>
      </c>
    </row>
    <row r="28" spans="1:4" x14ac:dyDescent="0.15">
      <c r="A28" s="50">
        <v>16</v>
      </c>
      <c r="B28" s="49" t="s">
        <v>104</v>
      </c>
      <c r="C28" s="50" t="s">
        <v>53</v>
      </c>
      <c r="D28" s="53" t="s">
        <v>114</v>
      </c>
    </row>
    <row r="29" spans="1:4" x14ac:dyDescent="0.15">
      <c r="A29" s="50">
        <v>17</v>
      </c>
      <c r="B29" s="49" t="s">
        <v>106</v>
      </c>
      <c r="C29" s="50" t="s">
        <v>53</v>
      </c>
      <c r="D29" s="53" t="s">
        <v>115</v>
      </c>
    </row>
    <row r="30" spans="1:4" x14ac:dyDescent="0.15">
      <c r="A30" s="50">
        <v>18</v>
      </c>
      <c r="B30" s="49" t="s">
        <v>108</v>
      </c>
      <c r="C30" s="50" t="s">
        <v>53</v>
      </c>
      <c r="D30" s="53" t="s">
        <v>116</v>
      </c>
    </row>
    <row r="31" spans="1:4" x14ac:dyDescent="0.15">
      <c r="A31" s="50">
        <v>19</v>
      </c>
      <c r="B31" s="49" t="s">
        <v>110</v>
      </c>
      <c r="C31" s="50" t="s">
        <v>53</v>
      </c>
      <c r="D31" s="53" t="s">
        <v>117</v>
      </c>
    </row>
    <row r="32" spans="1:4" x14ac:dyDescent="0.15">
      <c r="B32" t="s">
        <v>223</v>
      </c>
    </row>
    <row r="33" spans="2:2" x14ac:dyDescent="0.15">
      <c r="B33" s="56" t="s">
        <v>224</v>
      </c>
    </row>
  </sheetData>
  <phoneticPr fontId="2"/>
  <pageMargins left="0.25" right="0.25" top="0.75" bottom="0.75" header="0.3" footer="0.3"/>
  <pageSetup paperSize="9" fitToHeight="0" orientation="portrait" r:id="rId1"/>
  <headerFooter>
    <oddHeader>&amp;L&amp;A</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D43"/>
  <sheetViews>
    <sheetView zoomScaleNormal="100" workbookViewId="0">
      <selection activeCell="B17" sqref="B17"/>
    </sheetView>
  </sheetViews>
  <sheetFormatPr defaultRowHeight="13.5" x14ac:dyDescent="0.15"/>
  <cols>
    <col min="2" max="2" width="50.25" bestFit="1" customWidth="1"/>
    <col min="3" max="3" width="9" customWidth="1"/>
    <col min="4" max="4" width="45.75" customWidth="1"/>
  </cols>
  <sheetData>
    <row r="1" spans="1:4" x14ac:dyDescent="0.15">
      <c r="A1" s="50" t="s">
        <v>170</v>
      </c>
      <c r="B1" s="50" t="s">
        <v>50</v>
      </c>
      <c r="C1" s="50" t="s">
        <v>51</v>
      </c>
      <c r="D1" s="50" t="s">
        <v>52</v>
      </c>
    </row>
    <row r="2" spans="1:4" x14ac:dyDescent="0.15">
      <c r="A2" s="50">
        <v>1</v>
      </c>
      <c r="B2" s="52">
        <v>0</v>
      </c>
      <c r="C2" s="50" t="s">
        <v>78</v>
      </c>
      <c r="D2" s="212" t="s">
        <v>586</v>
      </c>
    </row>
    <row r="3" spans="1:4" x14ac:dyDescent="0.15">
      <c r="A3" s="50">
        <v>2</v>
      </c>
      <c r="B3" s="378" t="s">
        <v>587</v>
      </c>
      <c r="C3" s="50" t="s">
        <v>78</v>
      </c>
      <c r="D3" s="50" t="s">
        <v>81</v>
      </c>
    </row>
    <row r="4" spans="1:4" x14ac:dyDescent="0.15">
      <c r="A4" s="50">
        <v>3</v>
      </c>
      <c r="B4" s="212">
        <v>1069000</v>
      </c>
      <c r="C4" s="212" t="s">
        <v>53</v>
      </c>
      <c r="D4" s="50" t="s">
        <v>82</v>
      </c>
    </row>
    <row r="5" spans="1:4" x14ac:dyDescent="0.15">
      <c r="A5" s="50">
        <v>4</v>
      </c>
      <c r="B5" s="212">
        <v>1070000</v>
      </c>
      <c r="C5" s="212" t="s">
        <v>53</v>
      </c>
      <c r="D5" s="50" t="s">
        <v>83</v>
      </c>
    </row>
    <row r="6" spans="1:4" x14ac:dyDescent="0.15">
      <c r="A6" s="50">
        <v>5</v>
      </c>
      <c r="B6" s="212">
        <v>1072000</v>
      </c>
      <c r="C6" s="212" t="s">
        <v>53</v>
      </c>
      <c r="D6" s="50" t="s">
        <v>84</v>
      </c>
    </row>
    <row r="7" spans="1:4" x14ac:dyDescent="0.15">
      <c r="A7" s="50">
        <v>6</v>
      </c>
      <c r="B7" s="212">
        <v>1074000</v>
      </c>
      <c r="C7" s="212" t="s">
        <v>53</v>
      </c>
      <c r="D7" s="50" t="s">
        <v>85</v>
      </c>
    </row>
    <row r="8" spans="1:4" x14ac:dyDescent="0.15">
      <c r="A8" s="50">
        <v>7</v>
      </c>
      <c r="B8" s="378" t="s">
        <v>588</v>
      </c>
      <c r="C8" s="50" t="s">
        <v>78</v>
      </c>
      <c r="D8" s="50" t="s">
        <v>86</v>
      </c>
    </row>
    <row r="9" spans="1:4" x14ac:dyDescent="0.15">
      <c r="A9" s="50">
        <v>8</v>
      </c>
      <c r="B9" s="378" t="s">
        <v>589</v>
      </c>
      <c r="C9" s="50" t="s">
        <v>78</v>
      </c>
      <c r="D9" s="50" t="s">
        <v>87</v>
      </c>
    </row>
    <row r="10" spans="1:4" x14ac:dyDescent="0.15">
      <c r="A10" s="50">
        <v>9</v>
      </c>
      <c r="B10" s="378" t="s">
        <v>590</v>
      </c>
      <c r="C10" s="50" t="s">
        <v>78</v>
      </c>
      <c r="D10" s="50" t="s">
        <v>88</v>
      </c>
    </row>
    <row r="11" spans="1:4" x14ac:dyDescent="0.15">
      <c r="A11" s="50">
        <v>10</v>
      </c>
      <c r="B11" s="378" t="s">
        <v>591</v>
      </c>
      <c r="C11" s="50" t="s">
        <v>78</v>
      </c>
      <c r="D11" s="212" t="s">
        <v>592</v>
      </c>
    </row>
    <row r="12" spans="1:4" x14ac:dyDescent="0.15">
      <c r="A12" s="50">
        <v>11</v>
      </c>
      <c r="B12" s="378" t="s">
        <v>593</v>
      </c>
      <c r="C12" s="50" t="s">
        <v>78</v>
      </c>
      <c r="D12" s="212" t="s">
        <v>594</v>
      </c>
    </row>
    <row r="13" spans="1:4" x14ac:dyDescent="0.15">
      <c r="A13" s="212">
        <v>12</v>
      </c>
      <c r="B13" s="378">
        <v>550000</v>
      </c>
      <c r="C13" s="212" t="s">
        <v>53</v>
      </c>
      <c r="D13" s="212" t="s">
        <v>595</v>
      </c>
    </row>
    <row r="14" spans="1:4" x14ac:dyDescent="0.15">
      <c r="A14" s="212">
        <v>13</v>
      </c>
      <c r="B14" s="378">
        <v>-100000</v>
      </c>
      <c r="C14" s="212" t="s">
        <v>53</v>
      </c>
      <c r="D14" s="212" t="s">
        <v>596</v>
      </c>
    </row>
    <row r="15" spans="1:4" x14ac:dyDescent="0.15">
      <c r="A15" s="212">
        <v>14</v>
      </c>
      <c r="B15" s="378">
        <v>80000</v>
      </c>
      <c r="C15" s="212" t="s">
        <v>53</v>
      </c>
      <c r="D15" s="212" t="s">
        <v>597</v>
      </c>
    </row>
    <row r="16" spans="1:4" x14ac:dyDescent="0.15">
      <c r="A16" s="212">
        <v>15</v>
      </c>
      <c r="B16" s="378">
        <v>440000</v>
      </c>
      <c r="C16" s="212" t="s">
        <v>53</v>
      </c>
      <c r="D16" s="212" t="s">
        <v>598</v>
      </c>
    </row>
    <row r="17" spans="1:4" x14ac:dyDescent="0.15">
      <c r="A17" s="212">
        <v>16</v>
      </c>
      <c r="B17" s="378">
        <v>1100000</v>
      </c>
      <c r="C17" s="212" t="s">
        <v>53</v>
      </c>
      <c r="D17" s="212" t="s">
        <v>599</v>
      </c>
    </row>
    <row r="18" spans="1:4" x14ac:dyDescent="0.15">
      <c r="A18" s="212">
        <v>17</v>
      </c>
      <c r="B18" s="378">
        <v>1950000</v>
      </c>
      <c r="C18" s="212" t="s">
        <v>53</v>
      </c>
      <c r="D18" s="212" t="s">
        <v>600</v>
      </c>
    </row>
    <row r="19" spans="1:4" x14ac:dyDescent="0.15">
      <c r="A19" s="212">
        <v>18</v>
      </c>
      <c r="B19" s="378">
        <v>0.6</v>
      </c>
      <c r="C19" s="212" t="s">
        <v>53</v>
      </c>
      <c r="D19" s="212" t="s">
        <v>596</v>
      </c>
    </row>
    <row r="20" spans="1:4" x14ac:dyDescent="0.15">
      <c r="A20" s="212">
        <v>19</v>
      </c>
      <c r="B20" s="378">
        <v>0.7</v>
      </c>
      <c r="C20" s="212" t="s">
        <v>53</v>
      </c>
      <c r="D20" s="212" t="s">
        <v>597</v>
      </c>
    </row>
    <row r="21" spans="1:4" x14ac:dyDescent="0.15">
      <c r="A21" s="212">
        <v>20</v>
      </c>
      <c r="B21" s="378">
        <v>0.8</v>
      </c>
      <c r="C21" s="212" t="s">
        <v>53</v>
      </c>
      <c r="D21" s="212" t="s">
        <v>598</v>
      </c>
    </row>
    <row r="22" spans="1:4" x14ac:dyDescent="0.15">
      <c r="A22" s="212">
        <v>21</v>
      </c>
      <c r="B22" s="378">
        <v>0.9</v>
      </c>
      <c r="C22" s="212" t="s">
        <v>53</v>
      </c>
      <c r="D22" s="212" t="s">
        <v>599</v>
      </c>
    </row>
    <row r="23" spans="1:4" x14ac:dyDescent="0.15">
      <c r="A23" s="50">
        <v>1</v>
      </c>
      <c r="B23" s="49">
        <v>65</v>
      </c>
      <c r="C23" s="50" t="s">
        <v>53</v>
      </c>
      <c r="D23" s="53" t="s">
        <v>93</v>
      </c>
    </row>
    <row r="24" spans="1:4" x14ac:dyDescent="0.15">
      <c r="A24" s="50">
        <v>2</v>
      </c>
      <c r="B24" s="49">
        <v>3300000</v>
      </c>
      <c r="C24" s="50" t="s">
        <v>53</v>
      </c>
      <c r="D24" s="53" t="s">
        <v>94</v>
      </c>
    </row>
    <row r="25" spans="1:4" x14ac:dyDescent="0.15">
      <c r="A25" s="50">
        <v>3</v>
      </c>
      <c r="B25" s="49">
        <v>4100000</v>
      </c>
      <c r="C25" s="50" t="s">
        <v>53</v>
      </c>
      <c r="D25" s="53" t="s">
        <v>95</v>
      </c>
    </row>
    <row r="26" spans="1:4" x14ac:dyDescent="0.15">
      <c r="A26" s="50">
        <v>4</v>
      </c>
      <c r="B26" s="49">
        <v>7700000</v>
      </c>
      <c r="C26" s="50" t="s">
        <v>53</v>
      </c>
      <c r="D26" s="53" t="s">
        <v>96</v>
      </c>
    </row>
    <row r="27" spans="1:4" x14ac:dyDescent="0.15">
      <c r="A27" s="50">
        <v>5</v>
      </c>
      <c r="B27" s="49">
        <v>10000000</v>
      </c>
      <c r="C27" s="50" t="s">
        <v>53</v>
      </c>
      <c r="D27" s="53" t="s">
        <v>97</v>
      </c>
    </row>
    <row r="28" spans="1:4" x14ac:dyDescent="0.15">
      <c r="A28" s="50">
        <v>6</v>
      </c>
      <c r="B28" s="49">
        <v>1300000</v>
      </c>
      <c r="C28" s="50" t="s">
        <v>53</v>
      </c>
      <c r="D28" s="53" t="s">
        <v>98</v>
      </c>
    </row>
    <row r="29" spans="1:4" x14ac:dyDescent="0.15">
      <c r="A29" s="50">
        <v>7</v>
      </c>
      <c r="B29" s="49">
        <v>4100000</v>
      </c>
      <c r="C29" s="50" t="s">
        <v>53</v>
      </c>
      <c r="D29" s="53" t="s">
        <v>99</v>
      </c>
    </row>
    <row r="30" spans="1:4" x14ac:dyDescent="0.15">
      <c r="A30" s="50">
        <v>8</v>
      </c>
      <c r="B30" s="49">
        <v>7700000</v>
      </c>
      <c r="C30" s="50" t="s">
        <v>53</v>
      </c>
      <c r="D30" s="53" t="s">
        <v>100</v>
      </c>
    </row>
    <row r="31" spans="1:4" x14ac:dyDescent="0.15">
      <c r="A31" s="50">
        <v>9</v>
      </c>
      <c r="B31" s="49">
        <v>10000000</v>
      </c>
      <c r="C31" s="50" t="s">
        <v>53</v>
      </c>
      <c r="D31" s="53" t="s">
        <v>101</v>
      </c>
    </row>
    <row r="32" spans="1:4" x14ac:dyDescent="0.15">
      <c r="A32" s="50">
        <v>10</v>
      </c>
      <c r="B32" s="49" t="s">
        <v>102</v>
      </c>
      <c r="C32" s="50" t="s">
        <v>53</v>
      </c>
      <c r="D32" s="53" t="s">
        <v>103</v>
      </c>
    </row>
    <row r="33" spans="1:4" x14ac:dyDescent="0.15">
      <c r="A33" s="50">
        <v>11</v>
      </c>
      <c r="B33" s="49" t="s">
        <v>104</v>
      </c>
      <c r="C33" s="50" t="s">
        <v>53</v>
      </c>
      <c r="D33" s="53" t="s">
        <v>105</v>
      </c>
    </row>
    <row r="34" spans="1:4" x14ac:dyDescent="0.15">
      <c r="A34" s="50">
        <v>12</v>
      </c>
      <c r="B34" s="49" t="s">
        <v>106</v>
      </c>
      <c r="C34" s="50" t="s">
        <v>53</v>
      </c>
      <c r="D34" s="53" t="s">
        <v>107</v>
      </c>
    </row>
    <row r="35" spans="1:4" x14ac:dyDescent="0.15">
      <c r="A35" s="50">
        <v>13</v>
      </c>
      <c r="B35" s="49" t="s">
        <v>108</v>
      </c>
      <c r="C35" s="50" t="s">
        <v>53</v>
      </c>
      <c r="D35" s="53" t="s">
        <v>109</v>
      </c>
    </row>
    <row r="36" spans="1:4" x14ac:dyDescent="0.15">
      <c r="A36" s="50">
        <v>14</v>
      </c>
      <c r="B36" s="49" t="s">
        <v>110</v>
      </c>
      <c r="C36" s="50" t="s">
        <v>53</v>
      </c>
      <c r="D36" s="53" t="s">
        <v>111</v>
      </c>
    </row>
    <row r="37" spans="1:4" x14ac:dyDescent="0.15">
      <c r="A37" s="50">
        <v>15</v>
      </c>
      <c r="B37" s="49" t="s">
        <v>112</v>
      </c>
      <c r="C37" s="50" t="s">
        <v>53</v>
      </c>
      <c r="D37" s="53" t="s">
        <v>113</v>
      </c>
    </row>
    <row r="38" spans="1:4" x14ac:dyDescent="0.15">
      <c r="A38" s="50">
        <v>16</v>
      </c>
      <c r="B38" s="49" t="s">
        <v>104</v>
      </c>
      <c r="C38" s="50" t="s">
        <v>53</v>
      </c>
      <c r="D38" s="53" t="s">
        <v>114</v>
      </c>
    </row>
    <row r="39" spans="1:4" x14ac:dyDescent="0.15">
      <c r="A39" s="50">
        <v>17</v>
      </c>
      <c r="B39" s="49" t="s">
        <v>106</v>
      </c>
      <c r="C39" s="50" t="s">
        <v>53</v>
      </c>
      <c r="D39" s="53" t="s">
        <v>115</v>
      </c>
    </row>
    <row r="40" spans="1:4" x14ac:dyDescent="0.15">
      <c r="A40" s="50">
        <v>18</v>
      </c>
      <c r="B40" s="49" t="s">
        <v>108</v>
      </c>
      <c r="C40" s="50" t="s">
        <v>53</v>
      </c>
      <c r="D40" s="53" t="s">
        <v>116</v>
      </c>
    </row>
    <row r="41" spans="1:4" x14ac:dyDescent="0.15">
      <c r="A41" s="50">
        <v>19</v>
      </c>
      <c r="B41" s="49" t="s">
        <v>110</v>
      </c>
      <c r="C41" s="50" t="s">
        <v>53</v>
      </c>
      <c r="D41" s="53" t="s">
        <v>117</v>
      </c>
    </row>
    <row r="42" spans="1:4" x14ac:dyDescent="0.15">
      <c r="B42" t="s">
        <v>223</v>
      </c>
    </row>
    <row r="43" spans="1:4" x14ac:dyDescent="0.15">
      <c r="B43" s="56" t="s">
        <v>224</v>
      </c>
    </row>
  </sheetData>
  <phoneticPr fontId="2"/>
  <pageMargins left="0.25" right="0.25" top="0.75" bottom="0.75" header="0.3" footer="0.3"/>
  <pageSetup paperSize="9" fitToHeight="0" orientation="portrait" r:id="rId1"/>
  <headerFooter>
    <oddHeader>&amp;L&amp;A</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59"/>
  <sheetViews>
    <sheetView topLeftCell="A25" zoomScaleNormal="100" workbookViewId="0">
      <selection activeCell="B57" sqref="B57"/>
    </sheetView>
  </sheetViews>
  <sheetFormatPr defaultRowHeight="13.5" x14ac:dyDescent="0.15"/>
  <cols>
    <col min="4" max="4" width="45" style="55" bestFit="1" customWidth="1"/>
  </cols>
  <sheetData>
    <row r="1" spans="1:5" x14ac:dyDescent="0.15">
      <c r="A1" s="50" t="s">
        <v>170</v>
      </c>
      <c r="B1" s="50" t="s">
        <v>50</v>
      </c>
      <c r="C1" s="50" t="s">
        <v>51</v>
      </c>
      <c r="D1" s="49" t="s">
        <v>52</v>
      </c>
    </row>
    <row r="2" spans="1:5" x14ac:dyDescent="0.15">
      <c r="A2" s="50">
        <v>1</v>
      </c>
      <c r="B2" s="50">
        <v>330000</v>
      </c>
      <c r="C2" s="50" t="s">
        <v>53</v>
      </c>
      <c r="D2" s="49" t="s">
        <v>31</v>
      </c>
    </row>
    <row r="3" spans="1:5" x14ac:dyDescent="0.15">
      <c r="A3" s="50">
        <v>2</v>
      </c>
      <c r="B3" s="50">
        <v>330000</v>
      </c>
      <c r="C3" s="50" t="s">
        <v>53</v>
      </c>
      <c r="D3" s="49" t="s">
        <v>118</v>
      </c>
      <c r="E3" t="s">
        <v>225</v>
      </c>
    </row>
    <row r="4" spans="1:5" x14ac:dyDescent="0.15">
      <c r="A4" s="50">
        <v>3</v>
      </c>
      <c r="B4" s="50">
        <v>220000</v>
      </c>
      <c r="C4" s="50" t="s">
        <v>53</v>
      </c>
      <c r="D4" s="49" t="s">
        <v>119</v>
      </c>
      <c r="E4" t="s">
        <v>226</v>
      </c>
    </row>
    <row r="5" spans="1:5" x14ac:dyDescent="0.15">
      <c r="A5" s="50">
        <v>4</v>
      </c>
      <c r="B5" s="50">
        <v>110000</v>
      </c>
      <c r="C5" s="50" t="s">
        <v>53</v>
      </c>
      <c r="D5" s="49" t="s">
        <v>120</v>
      </c>
      <c r="E5" t="s">
        <v>227</v>
      </c>
    </row>
    <row r="6" spans="1:5" x14ac:dyDescent="0.15">
      <c r="A6" s="50">
        <v>5</v>
      </c>
      <c r="B6" s="50">
        <v>380000</v>
      </c>
      <c r="C6" s="50" t="s">
        <v>53</v>
      </c>
      <c r="D6" s="49" t="s">
        <v>121</v>
      </c>
    </row>
    <row r="7" spans="1:5" x14ac:dyDescent="0.15">
      <c r="A7" s="50">
        <v>6</v>
      </c>
      <c r="B7" s="50">
        <v>260000</v>
      </c>
      <c r="C7" s="50" t="s">
        <v>53</v>
      </c>
      <c r="D7" s="49" t="s">
        <v>122</v>
      </c>
    </row>
    <row r="8" spans="1:5" x14ac:dyDescent="0.15">
      <c r="A8" s="50">
        <v>7</v>
      </c>
      <c r="B8" s="50">
        <v>130000</v>
      </c>
      <c r="C8" s="50" t="s">
        <v>53</v>
      </c>
      <c r="D8" s="49" t="s">
        <v>123</v>
      </c>
    </row>
    <row r="9" spans="1:5" x14ac:dyDescent="0.15">
      <c r="A9" s="50">
        <v>8</v>
      </c>
      <c r="B9" s="50">
        <v>330000</v>
      </c>
      <c r="C9" s="50" t="s">
        <v>53</v>
      </c>
      <c r="D9" s="49" t="s">
        <v>124</v>
      </c>
      <c r="E9" t="s">
        <v>228</v>
      </c>
    </row>
    <row r="10" spans="1:5" x14ac:dyDescent="0.15">
      <c r="A10" s="50">
        <v>9</v>
      </c>
      <c r="B10" s="50">
        <v>330000</v>
      </c>
      <c r="C10" s="50" t="s">
        <v>53</v>
      </c>
      <c r="D10" s="49" t="s">
        <v>125</v>
      </c>
      <c r="E10" t="s">
        <v>229</v>
      </c>
    </row>
    <row r="11" spans="1:5" x14ac:dyDescent="0.15">
      <c r="A11" s="50">
        <v>10</v>
      </c>
      <c r="B11" s="50">
        <v>330000</v>
      </c>
      <c r="C11" s="50" t="s">
        <v>53</v>
      </c>
      <c r="D11" s="49" t="s">
        <v>126</v>
      </c>
      <c r="E11" t="s">
        <v>230</v>
      </c>
    </row>
    <row r="12" spans="1:5" x14ac:dyDescent="0.15">
      <c r="A12" s="50">
        <v>11</v>
      </c>
      <c r="B12" s="50">
        <v>310000</v>
      </c>
      <c r="C12" s="50" t="s">
        <v>53</v>
      </c>
      <c r="D12" s="49" t="s">
        <v>127</v>
      </c>
      <c r="E12" t="s">
        <v>231</v>
      </c>
    </row>
    <row r="13" spans="1:5" x14ac:dyDescent="0.15">
      <c r="A13" s="50">
        <v>12</v>
      </c>
      <c r="B13" s="50">
        <v>260000</v>
      </c>
      <c r="C13" s="50" t="s">
        <v>53</v>
      </c>
      <c r="D13" s="49" t="s">
        <v>128</v>
      </c>
      <c r="E13" t="s">
        <v>232</v>
      </c>
    </row>
    <row r="14" spans="1:5" x14ac:dyDescent="0.15">
      <c r="A14" s="50">
        <v>13</v>
      </c>
      <c r="B14" s="50">
        <v>210000</v>
      </c>
      <c r="C14" s="50" t="s">
        <v>53</v>
      </c>
      <c r="D14" s="49" t="s">
        <v>129</v>
      </c>
      <c r="E14" t="s">
        <v>233</v>
      </c>
    </row>
    <row r="15" spans="1:5" x14ac:dyDescent="0.15">
      <c r="A15" s="50">
        <v>14</v>
      </c>
      <c r="B15" s="50">
        <v>160000</v>
      </c>
      <c r="C15" s="50" t="s">
        <v>53</v>
      </c>
      <c r="D15" s="49" t="s">
        <v>130</v>
      </c>
      <c r="E15" t="s">
        <v>234</v>
      </c>
    </row>
    <row r="16" spans="1:5" x14ac:dyDescent="0.15">
      <c r="A16" s="50">
        <v>15</v>
      </c>
      <c r="B16" s="50">
        <v>110000</v>
      </c>
      <c r="C16" s="50" t="s">
        <v>53</v>
      </c>
      <c r="D16" s="49" t="s">
        <v>131</v>
      </c>
      <c r="E16" t="s">
        <v>235</v>
      </c>
    </row>
    <row r="17" spans="1:5" x14ac:dyDescent="0.15">
      <c r="A17" s="50">
        <v>16</v>
      </c>
      <c r="B17" s="50">
        <v>60000</v>
      </c>
      <c r="C17" s="50" t="s">
        <v>53</v>
      </c>
      <c r="D17" s="49" t="s">
        <v>132</v>
      </c>
      <c r="E17" t="s">
        <v>236</v>
      </c>
    </row>
    <row r="18" spans="1:5" x14ac:dyDescent="0.15">
      <c r="A18" s="50">
        <v>17</v>
      </c>
      <c r="B18" s="50">
        <v>30000</v>
      </c>
      <c r="C18" s="50" t="s">
        <v>53</v>
      </c>
      <c r="D18" s="49" t="s">
        <v>133</v>
      </c>
      <c r="E18" t="s">
        <v>237</v>
      </c>
    </row>
    <row r="19" spans="1:5" x14ac:dyDescent="0.15">
      <c r="A19" s="50">
        <v>18</v>
      </c>
      <c r="B19" s="50">
        <v>220000</v>
      </c>
      <c r="C19" s="50" t="s">
        <v>53</v>
      </c>
      <c r="D19" s="49" t="s">
        <v>134</v>
      </c>
      <c r="E19" t="s">
        <v>238</v>
      </c>
    </row>
    <row r="20" spans="1:5" x14ac:dyDescent="0.15">
      <c r="A20" s="50">
        <v>19</v>
      </c>
      <c r="B20" s="50">
        <v>220000</v>
      </c>
      <c r="C20" s="50" t="s">
        <v>53</v>
      </c>
      <c r="D20" s="49" t="s">
        <v>135</v>
      </c>
      <c r="E20" t="s">
        <v>239</v>
      </c>
    </row>
    <row r="21" spans="1:5" x14ac:dyDescent="0.15">
      <c r="A21" s="50">
        <v>20</v>
      </c>
      <c r="B21" s="50">
        <v>220000</v>
      </c>
      <c r="C21" s="50" t="s">
        <v>53</v>
      </c>
      <c r="D21" s="49" t="s">
        <v>136</v>
      </c>
      <c r="E21" t="s">
        <v>240</v>
      </c>
    </row>
    <row r="22" spans="1:5" x14ac:dyDescent="0.15">
      <c r="A22" s="50">
        <v>21</v>
      </c>
      <c r="B22" s="50">
        <v>210000</v>
      </c>
      <c r="C22" s="50" t="s">
        <v>53</v>
      </c>
      <c r="D22" s="49" t="s">
        <v>137</v>
      </c>
      <c r="E22" t="s">
        <v>241</v>
      </c>
    </row>
    <row r="23" spans="1:5" x14ac:dyDescent="0.15">
      <c r="A23" s="50">
        <v>22</v>
      </c>
      <c r="B23" s="50">
        <v>180000</v>
      </c>
      <c r="C23" s="50" t="s">
        <v>53</v>
      </c>
      <c r="D23" s="49" t="s">
        <v>138</v>
      </c>
      <c r="E23" t="s">
        <v>242</v>
      </c>
    </row>
    <row r="24" spans="1:5" x14ac:dyDescent="0.15">
      <c r="A24" s="50">
        <v>23</v>
      </c>
      <c r="B24" s="50">
        <v>140000</v>
      </c>
      <c r="C24" s="50" t="s">
        <v>53</v>
      </c>
      <c r="D24" s="49" t="s">
        <v>139</v>
      </c>
      <c r="E24" t="s">
        <v>243</v>
      </c>
    </row>
    <row r="25" spans="1:5" x14ac:dyDescent="0.15">
      <c r="A25" s="50">
        <v>24</v>
      </c>
      <c r="B25" s="50">
        <v>110000</v>
      </c>
      <c r="C25" s="50" t="s">
        <v>53</v>
      </c>
      <c r="D25" s="49" t="s">
        <v>140</v>
      </c>
      <c r="E25" t="s">
        <v>244</v>
      </c>
    </row>
    <row r="26" spans="1:5" x14ac:dyDescent="0.15">
      <c r="A26" s="50">
        <v>25</v>
      </c>
      <c r="B26" s="50">
        <v>80000</v>
      </c>
      <c r="C26" s="50" t="s">
        <v>53</v>
      </c>
      <c r="D26" s="49" t="s">
        <v>141</v>
      </c>
      <c r="E26" t="s">
        <v>245</v>
      </c>
    </row>
    <row r="27" spans="1:5" x14ac:dyDescent="0.15">
      <c r="A27" s="50">
        <v>26</v>
      </c>
      <c r="B27" s="50">
        <v>40000</v>
      </c>
      <c r="C27" s="50" t="s">
        <v>53</v>
      </c>
      <c r="D27" s="49" t="s">
        <v>142</v>
      </c>
      <c r="E27" t="s">
        <v>246</v>
      </c>
    </row>
    <row r="28" spans="1:5" x14ac:dyDescent="0.15">
      <c r="A28" s="50">
        <v>27</v>
      </c>
      <c r="B28" s="50">
        <v>20000</v>
      </c>
      <c r="C28" s="50" t="s">
        <v>53</v>
      </c>
      <c r="D28" s="49" t="s">
        <v>143</v>
      </c>
      <c r="E28" t="s">
        <v>247</v>
      </c>
    </row>
    <row r="29" spans="1:5" x14ac:dyDescent="0.15">
      <c r="A29" s="50">
        <v>28</v>
      </c>
      <c r="B29" s="50">
        <v>110000</v>
      </c>
      <c r="C29" s="50" t="s">
        <v>53</v>
      </c>
      <c r="D29" s="49" t="s">
        <v>144</v>
      </c>
      <c r="E29" t="s">
        <v>248</v>
      </c>
    </row>
    <row r="30" spans="1:5" x14ac:dyDescent="0.15">
      <c r="A30" s="50">
        <v>29</v>
      </c>
      <c r="B30" s="50">
        <v>110000</v>
      </c>
      <c r="C30" s="50" t="s">
        <v>53</v>
      </c>
      <c r="D30" s="49" t="s">
        <v>145</v>
      </c>
      <c r="E30" t="s">
        <v>249</v>
      </c>
    </row>
    <row r="31" spans="1:5" x14ac:dyDescent="0.15">
      <c r="A31" s="50">
        <v>30</v>
      </c>
      <c r="B31" s="50">
        <v>110000</v>
      </c>
      <c r="C31" s="50" t="s">
        <v>53</v>
      </c>
      <c r="D31" s="49" t="s">
        <v>146</v>
      </c>
      <c r="E31" t="s">
        <v>250</v>
      </c>
    </row>
    <row r="32" spans="1:5" x14ac:dyDescent="0.15">
      <c r="A32" s="50">
        <v>31</v>
      </c>
      <c r="B32" s="50">
        <v>110000</v>
      </c>
      <c r="C32" s="50" t="s">
        <v>53</v>
      </c>
      <c r="D32" s="49" t="s">
        <v>147</v>
      </c>
      <c r="E32" t="s">
        <v>251</v>
      </c>
    </row>
    <row r="33" spans="1:5" x14ac:dyDescent="0.15">
      <c r="A33" s="50">
        <v>32</v>
      </c>
      <c r="B33" s="50">
        <v>90000</v>
      </c>
      <c r="C33" s="50" t="s">
        <v>53</v>
      </c>
      <c r="D33" s="49" t="s">
        <v>148</v>
      </c>
      <c r="E33" t="s">
        <v>252</v>
      </c>
    </row>
    <row r="34" spans="1:5" x14ac:dyDescent="0.15">
      <c r="A34" s="50">
        <v>33</v>
      </c>
      <c r="B34" s="50">
        <v>70000</v>
      </c>
      <c r="C34" s="50" t="s">
        <v>53</v>
      </c>
      <c r="D34" s="49" t="s">
        <v>149</v>
      </c>
      <c r="E34" t="s">
        <v>253</v>
      </c>
    </row>
    <row r="35" spans="1:5" x14ac:dyDescent="0.15">
      <c r="A35" s="50">
        <v>34</v>
      </c>
      <c r="B35" s="50">
        <v>60000</v>
      </c>
      <c r="C35" s="50" t="s">
        <v>53</v>
      </c>
      <c r="D35" s="49" t="s">
        <v>150</v>
      </c>
      <c r="E35" t="s">
        <v>254</v>
      </c>
    </row>
    <row r="36" spans="1:5" x14ac:dyDescent="0.15">
      <c r="A36" s="50">
        <v>35</v>
      </c>
      <c r="B36" s="50">
        <v>40000</v>
      </c>
      <c r="C36" s="50" t="s">
        <v>53</v>
      </c>
      <c r="D36" s="49" t="s">
        <v>151</v>
      </c>
      <c r="E36" t="s">
        <v>255</v>
      </c>
    </row>
    <row r="37" spans="1:5" x14ac:dyDescent="0.15">
      <c r="A37" s="50">
        <v>36</v>
      </c>
      <c r="B37" s="50">
        <v>20000</v>
      </c>
      <c r="C37" s="50" t="s">
        <v>53</v>
      </c>
      <c r="D37" s="49" t="s">
        <v>152</v>
      </c>
      <c r="E37" t="s">
        <v>256</v>
      </c>
    </row>
    <row r="38" spans="1:5" x14ac:dyDescent="0.15">
      <c r="A38" s="50">
        <v>37</v>
      </c>
      <c r="B38" s="50">
        <v>10000</v>
      </c>
      <c r="C38" s="50" t="s">
        <v>53</v>
      </c>
      <c r="D38" s="49" t="s">
        <v>153</v>
      </c>
      <c r="E38" t="s">
        <v>257</v>
      </c>
    </row>
    <row r="39" spans="1:5" x14ac:dyDescent="0.15">
      <c r="A39" s="50">
        <v>38</v>
      </c>
      <c r="B39" s="50">
        <v>330000</v>
      </c>
      <c r="C39" s="50" t="s">
        <v>53</v>
      </c>
      <c r="D39" s="49" t="s">
        <v>18</v>
      </c>
    </row>
    <row r="40" spans="1:5" x14ac:dyDescent="0.15">
      <c r="A40" s="50">
        <v>39</v>
      </c>
      <c r="B40" s="50">
        <v>450000</v>
      </c>
      <c r="C40" s="50" t="s">
        <v>53</v>
      </c>
      <c r="D40" s="49" t="s">
        <v>19</v>
      </c>
    </row>
    <row r="41" spans="1:5" x14ac:dyDescent="0.15">
      <c r="A41" s="50">
        <v>40</v>
      </c>
      <c r="B41" s="50">
        <v>380000</v>
      </c>
      <c r="C41" s="50" t="s">
        <v>53</v>
      </c>
      <c r="D41" s="49" t="s">
        <v>20</v>
      </c>
    </row>
    <row r="42" spans="1:5" x14ac:dyDescent="0.15">
      <c r="A42" s="50">
        <v>41</v>
      </c>
      <c r="B42" s="50">
        <v>450000</v>
      </c>
      <c r="C42" s="50" t="s">
        <v>53</v>
      </c>
      <c r="D42" s="49" t="s">
        <v>154</v>
      </c>
    </row>
    <row r="43" spans="1:5" x14ac:dyDescent="0.15">
      <c r="A43" s="50">
        <v>42</v>
      </c>
      <c r="B43" s="50">
        <v>0</v>
      </c>
      <c r="C43" s="50" t="s">
        <v>53</v>
      </c>
      <c r="D43" s="49" t="s">
        <v>155</v>
      </c>
    </row>
    <row r="44" spans="1:5" x14ac:dyDescent="0.15">
      <c r="A44" s="50">
        <v>43</v>
      </c>
      <c r="B44" s="50">
        <v>260000</v>
      </c>
      <c r="C44" s="50" t="s">
        <v>53</v>
      </c>
      <c r="D44" s="49" t="s">
        <v>22</v>
      </c>
    </row>
    <row r="45" spans="1:5" x14ac:dyDescent="0.15">
      <c r="A45" s="50">
        <v>44</v>
      </c>
      <c r="B45" s="50">
        <v>300000</v>
      </c>
      <c r="C45" s="50" t="s">
        <v>53</v>
      </c>
      <c r="D45" s="49" t="s">
        <v>23</v>
      </c>
    </row>
    <row r="46" spans="1:5" x14ac:dyDescent="0.15">
      <c r="A46" s="50">
        <v>45</v>
      </c>
      <c r="B46" s="50">
        <v>530000</v>
      </c>
      <c r="C46" s="50" t="s">
        <v>53</v>
      </c>
      <c r="D46" s="49" t="s">
        <v>24</v>
      </c>
    </row>
    <row r="47" spans="1:5" x14ac:dyDescent="0.15">
      <c r="A47" s="50">
        <v>46</v>
      </c>
      <c r="B47" s="50">
        <v>260000</v>
      </c>
      <c r="C47" s="50" t="s">
        <v>53</v>
      </c>
      <c r="D47" s="49" t="s">
        <v>25</v>
      </c>
    </row>
    <row r="48" spans="1:5" x14ac:dyDescent="0.15">
      <c r="A48" s="50">
        <v>47</v>
      </c>
      <c r="B48" s="50">
        <v>300000</v>
      </c>
      <c r="C48" s="50" t="s">
        <v>53</v>
      </c>
      <c r="D48" s="49" t="s">
        <v>156</v>
      </c>
    </row>
    <row r="49" spans="1:4" x14ac:dyDescent="0.15">
      <c r="A49" s="50">
        <v>48</v>
      </c>
      <c r="B49" s="50">
        <v>260000</v>
      </c>
      <c r="C49" s="50" t="s">
        <v>53</v>
      </c>
      <c r="D49" s="49" t="s">
        <v>27</v>
      </c>
    </row>
    <row r="50" spans="1:4" x14ac:dyDescent="0.15">
      <c r="A50" s="50">
        <v>49</v>
      </c>
      <c r="B50" s="50">
        <v>260000</v>
      </c>
      <c r="C50" s="50" t="s">
        <v>53</v>
      </c>
      <c r="D50" s="49" t="s">
        <v>157</v>
      </c>
    </row>
    <row r="51" spans="1:4" x14ac:dyDescent="0.15">
      <c r="A51" s="50">
        <v>50</v>
      </c>
      <c r="B51" s="50">
        <v>350000</v>
      </c>
      <c r="C51" s="50" t="s">
        <v>53</v>
      </c>
      <c r="D51" s="49" t="s">
        <v>158</v>
      </c>
    </row>
    <row r="52" spans="1:4" x14ac:dyDescent="0.15">
      <c r="A52" s="50">
        <v>51</v>
      </c>
      <c r="B52" s="50">
        <v>320000</v>
      </c>
      <c r="C52" s="50" t="s">
        <v>53</v>
      </c>
      <c r="D52" s="49" t="s">
        <v>159</v>
      </c>
    </row>
    <row r="53" spans="1:4" x14ac:dyDescent="0.15">
      <c r="A53" s="50">
        <v>52</v>
      </c>
      <c r="B53" s="50">
        <v>1250000</v>
      </c>
      <c r="C53" s="50" t="s">
        <v>53</v>
      </c>
      <c r="D53" s="49" t="s">
        <v>160</v>
      </c>
    </row>
    <row r="54" spans="1:4" x14ac:dyDescent="0.15">
      <c r="A54" s="50">
        <v>53</v>
      </c>
      <c r="B54" s="50">
        <v>5000000</v>
      </c>
      <c r="C54" s="50" t="s">
        <v>53</v>
      </c>
      <c r="D54" s="49" t="s">
        <v>161</v>
      </c>
    </row>
    <row r="55" spans="1:4" x14ac:dyDescent="0.15">
      <c r="A55" s="49">
        <v>54</v>
      </c>
      <c r="B55" s="49">
        <v>150000</v>
      </c>
      <c r="C55" s="49" t="s">
        <v>53</v>
      </c>
      <c r="D55" s="51" t="s">
        <v>162</v>
      </c>
    </row>
    <row r="56" spans="1:4" x14ac:dyDescent="0.15">
      <c r="A56" s="51">
        <v>55</v>
      </c>
      <c r="B56" s="51">
        <v>100000</v>
      </c>
      <c r="C56" s="51" t="s">
        <v>53</v>
      </c>
      <c r="D56" s="51" t="s">
        <v>163</v>
      </c>
    </row>
    <row r="57" spans="1:4" x14ac:dyDescent="0.15">
      <c r="A57" s="388">
        <v>56</v>
      </c>
      <c r="B57" s="388">
        <v>650000</v>
      </c>
      <c r="C57" s="388" t="s">
        <v>53</v>
      </c>
      <c r="D57" s="391" t="s">
        <v>164</v>
      </c>
    </row>
    <row r="58" spans="1:4" x14ac:dyDescent="0.15">
      <c r="A58" s="391">
        <v>57</v>
      </c>
      <c r="B58" s="391">
        <v>290000</v>
      </c>
      <c r="C58" s="391" t="s">
        <v>53</v>
      </c>
      <c r="D58" s="391" t="s">
        <v>606</v>
      </c>
    </row>
    <row r="59" spans="1:4" x14ac:dyDescent="0.15">
      <c r="A59" s="391">
        <v>58</v>
      </c>
      <c r="B59" s="391">
        <v>150000</v>
      </c>
      <c r="C59" s="391" t="s">
        <v>53</v>
      </c>
      <c r="D59" s="391" t="s">
        <v>607</v>
      </c>
    </row>
  </sheetData>
  <phoneticPr fontId="2"/>
  <pageMargins left="0.7" right="0.7" top="0.75" bottom="0.75" header="0.3" footer="0.3"/>
  <pageSetup paperSize="9" orientation="portrait" r:id="rId1"/>
  <headerFooter>
    <oddHeader>&amp;L&amp;A</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53"/>
  <sheetViews>
    <sheetView topLeftCell="A16" zoomScaleNormal="100" workbookViewId="0">
      <selection activeCell="B7" sqref="B7"/>
    </sheetView>
  </sheetViews>
  <sheetFormatPr defaultRowHeight="13.5" x14ac:dyDescent="0.15"/>
  <cols>
    <col min="2" max="2" width="11.625" bestFit="1" customWidth="1"/>
    <col min="4" max="4" width="45" style="55" bestFit="1" customWidth="1"/>
  </cols>
  <sheetData>
    <row r="1" spans="1:5" x14ac:dyDescent="0.15">
      <c r="A1" s="50" t="s">
        <v>170</v>
      </c>
      <c r="B1" s="50" t="s">
        <v>50</v>
      </c>
      <c r="C1" s="50" t="s">
        <v>51</v>
      </c>
      <c r="D1" s="49" t="s">
        <v>52</v>
      </c>
    </row>
    <row r="2" spans="1:5" x14ac:dyDescent="0.15">
      <c r="A2" s="50">
        <v>1</v>
      </c>
      <c r="B2" s="50">
        <v>50000</v>
      </c>
      <c r="C2" s="50" t="s">
        <v>53</v>
      </c>
      <c r="D2" s="49" t="s">
        <v>31</v>
      </c>
    </row>
    <row r="3" spans="1:5" x14ac:dyDescent="0.15">
      <c r="A3" s="50">
        <v>2</v>
      </c>
      <c r="B3" s="50">
        <v>50000</v>
      </c>
      <c r="C3" s="50" t="s">
        <v>53</v>
      </c>
      <c r="D3" s="49" t="s">
        <v>118</v>
      </c>
      <c r="E3" t="s">
        <v>258</v>
      </c>
    </row>
    <row r="4" spans="1:5" x14ac:dyDescent="0.15">
      <c r="A4" s="50">
        <v>3</v>
      </c>
      <c r="B4" s="50">
        <v>40000</v>
      </c>
      <c r="C4" s="50" t="s">
        <v>53</v>
      </c>
      <c r="D4" s="49" t="s">
        <v>119</v>
      </c>
      <c r="E4" t="s">
        <v>258</v>
      </c>
    </row>
    <row r="5" spans="1:5" x14ac:dyDescent="0.15">
      <c r="A5" s="50">
        <v>4</v>
      </c>
      <c r="B5" s="50">
        <v>20000</v>
      </c>
      <c r="C5" s="50" t="s">
        <v>53</v>
      </c>
      <c r="D5" s="49" t="s">
        <v>120</v>
      </c>
      <c r="E5" t="s">
        <v>258</v>
      </c>
    </row>
    <row r="6" spans="1:5" x14ac:dyDescent="0.15">
      <c r="A6" s="50">
        <v>5</v>
      </c>
      <c r="B6" s="50">
        <v>100000</v>
      </c>
      <c r="C6" s="50" t="s">
        <v>53</v>
      </c>
      <c r="D6" s="49" t="s">
        <v>121</v>
      </c>
    </row>
    <row r="7" spans="1:5" x14ac:dyDescent="0.15">
      <c r="A7" s="50">
        <v>6</v>
      </c>
      <c r="B7" s="50">
        <v>60000</v>
      </c>
      <c r="C7" s="50" t="s">
        <v>53</v>
      </c>
      <c r="D7" s="49" t="s">
        <v>122</v>
      </c>
    </row>
    <row r="8" spans="1:5" x14ac:dyDescent="0.15">
      <c r="A8" s="50">
        <v>7</v>
      </c>
      <c r="B8" s="50">
        <v>30000</v>
      </c>
      <c r="C8" s="50" t="s">
        <v>53</v>
      </c>
      <c r="D8" s="49" t="s">
        <v>123</v>
      </c>
    </row>
    <row r="9" spans="1:5" x14ac:dyDescent="0.15">
      <c r="A9" s="50">
        <v>8</v>
      </c>
      <c r="B9" s="50">
        <v>50000</v>
      </c>
      <c r="C9" s="50" t="s">
        <v>53</v>
      </c>
      <c r="D9" s="49" t="s">
        <v>124</v>
      </c>
      <c r="E9" t="s">
        <v>259</v>
      </c>
    </row>
    <row r="10" spans="1:5" x14ac:dyDescent="0.15">
      <c r="A10" s="50">
        <v>9</v>
      </c>
      <c r="B10" s="50">
        <v>30000</v>
      </c>
      <c r="C10" s="50" t="s">
        <v>53</v>
      </c>
      <c r="D10" s="49" t="s">
        <v>125</v>
      </c>
      <c r="E10" t="s">
        <v>260</v>
      </c>
    </row>
    <row r="11" spans="1:5" x14ac:dyDescent="0.15">
      <c r="A11" s="50">
        <v>10</v>
      </c>
      <c r="B11" s="50">
        <v>0</v>
      </c>
      <c r="C11" s="50" t="s">
        <v>53</v>
      </c>
      <c r="D11" s="49" t="s">
        <v>126</v>
      </c>
    </row>
    <row r="12" spans="1:5" x14ac:dyDescent="0.15">
      <c r="A12" s="50">
        <v>11</v>
      </c>
      <c r="B12" s="50">
        <v>0</v>
      </c>
      <c r="C12" s="50" t="s">
        <v>53</v>
      </c>
      <c r="D12" s="49" t="s">
        <v>127</v>
      </c>
    </row>
    <row r="13" spans="1:5" x14ac:dyDescent="0.15">
      <c r="A13" s="50">
        <v>12</v>
      </c>
      <c r="B13" s="50">
        <v>0</v>
      </c>
      <c r="C13" s="50" t="s">
        <v>53</v>
      </c>
      <c r="D13" s="49" t="s">
        <v>128</v>
      </c>
    </row>
    <row r="14" spans="1:5" x14ac:dyDescent="0.15">
      <c r="A14" s="50">
        <v>13</v>
      </c>
      <c r="B14" s="50">
        <v>0</v>
      </c>
      <c r="C14" s="50" t="s">
        <v>53</v>
      </c>
      <c r="D14" s="49" t="s">
        <v>129</v>
      </c>
    </row>
    <row r="15" spans="1:5" x14ac:dyDescent="0.15">
      <c r="A15" s="50">
        <v>14</v>
      </c>
      <c r="B15" s="50">
        <v>0</v>
      </c>
      <c r="C15" s="50" t="s">
        <v>53</v>
      </c>
      <c r="D15" s="49" t="s">
        <v>130</v>
      </c>
    </row>
    <row r="16" spans="1:5" x14ac:dyDescent="0.15">
      <c r="A16" s="50">
        <v>15</v>
      </c>
      <c r="B16" s="50">
        <v>0</v>
      </c>
      <c r="C16" s="50" t="s">
        <v>53</v>
      </c>
      <c r="D16" s="49" t="s">
        <v>131</v>
      </c>
    </row>
    <row r="17" spans="1:5" x14ac:dyDescent="0.15">
      <c r="A17" s="50">
        <v>16</v>
      </c>
      <c r="B17" s="50">
        <v>0</v>
      </c>
      <c r="C17" s="50" t="s">
        <v>53</v>
      </c>
      <c r="D17" s="49" t="s">
        <v>132</v>
      </c>
    </row>
    <row r="18" spans="1:5" x14ac:dyDescent="0.15">
      <c r="A18" s="50">
        <v>17</v>
      </c>
      <c r="B18" s="50">
        <v>0</v>
      </c>
      <c r="C18" s="50" t="s">
        <v>53</v>
      </c>
      <c r="D18" s="49" t="s">
        <v>133</v>
      </c>
    </row>
    <row r="19" spans="1:5" x14ac:dyDescent="0.15">
      <c r="A19" s="50">
        <v>18</v>
      </c>
      <c r="B19" s="50">
        <v>40000</v>
      </c>
      <c r="C19" s="50" t="s">
        <v>53</v>
      </c>
      <c r="D19" s="49" t="s">
        <v>134</v>
      </c>
      <c r="E19" t="s">
        <v>259</v>
      </c>
    </row>
    <row r="20" spans="1:5" x14ac:dyDescent="0.15">
      <c r="A20" s="50">
        <v>19</v>
      </c>
      <c r="B20" s="50">
        <v>20000</v>
      </c>
      <c r="C20" s="50" t="s">
        <v>53</v>
      </c>
      <c r="D20" s="49" t="s">
        <v>135</v>
      </c>
      <c r="E20" t="s">
        <v>260</v>
      </c>
    </row>
    <row r="21" spans="1:5" x14ac:dyDescent="0.15">
      <c r="A21" s="50">
        <v>20</v>
      </c>
      <c r="B21" s="50">
        <v>0</v>
      </c>
      <c r="C21" s="50" t="s">
        <v>53</v>
      </c>
      <c r="D21" s="49" t="s">
        <v>136</v>
      </c>
    </row>
    <row r="22" spans="1:5" x14ac:dyDescent="0.15">
      <c r="A22" s="50">
        <v>21</v>
      </c>
      <c r="B22" s="50">
        <v>0</v>
      </c>
      <c r="C22" s="50" t="s">
        <v>53</v>
      </c>
      <c r="D22" s="49" t="s">
        <v>137</v>
      </c>
    </row>
    <row r="23" spans="1:5" x14ac:dyDescent="0.15">
      <c r="A23" s="50">
        <v>22</v>
      </c>
      <c r="B23" s="50">
        <v>0</v>
      </c>
      <c r="C23" s="50" t="s">
        <v>53</v>
      </c>
      <c r="D23" s="49" t="s">
        <v>138</v>
      </c>
    </row>
    <row r="24" spans="1:5" x14ac:dyDescent="0.15">
      <c r="A24" s="50">
        <v>23</v>
      </c>
      <c r="B24" s="50">
        <v>0</v>
      </c>
      <c r="C24" s="50" t="s">
        <v>53</v>
      </c>
      <c r="D24" s="49" t="s">
        <v>139</v>
      </c>
    </row>
    <row r="25" spans="1:5" x14ac:dyDescent="0.15">
      <c r="A25" s="50">
        <v>24</v>
      </c>
      <c r="B25" s="50">
        <v>0</v>
      </c>
      <c r="C25" s="50" t="s">
        <v>53</v>
      </c>
      <c r="D25" s="49" t="s">
        <v>140</v>
      </c>
    </row>
    <row r="26" spans="1:5" x14ac:dyDescent="0.15">
      <c r="A26" s="50">
        <v>25</v>
      </c>
      <c r="B26" s="50">
        <v>0</v>
      </c>
      <c r="C26" s="50" t="s">
        <v>53</v>
      </c>
      <c r="D26" s="49" t="s">
        <v>141</v>
      </c>
    </row>
    <row r="27" spans="1:5" x14ac:dyDescent="0.15">
      <c r="A27" s="50">
        <v>26</v>
      </c>
      <c r="B27" s="50">
        <v>0</v>
      </c>
      <c r="C27" s="50" t="s">
        <v>53</v>
      </c>
      <c r="D27" s="49" t="s">
        <v>142</v>
      </c>
    </row>
    <row r="28" spans="1:5" x14ac:dyDescent="0.15">
      <c r="A28" s="50">
        <v>27</v>
      </c>
      <c r="B28" s="50">
        <v>0</v>
      </c>
      <c r="C28" s="50" t="s">
        <v>53</v>
      </c>
      <c r="D28" s="49" t="s">
        <v>143</v>
      </c>
    </row>
    <row r="29" spans="1:5" x14ac:dyDescent="0.15">
      <c r="A29" s="50">
        <v>28</v>
      </c>
      <c r="B29" s="50">
        <v>20000</v>
      </c>
      <c r="C29" s="50" t="s">
        <v>53</v>
      </c>
      <c r="D29" s="49" t="s">
        <v>144</v>
      </c>
      <c r="E29" t="s">
        <v>259</v>
      </c>
    </row>
    <row r="30" spans="1:5" x14ac:dyDescent="0.15">
      <c r="A30" s="50">
        <v>29</v>
      </c>
      <c r="B30" s="50">
        <v>10000</v>
      </c>
      <c r="C30" s="50" t="s">
        <v>53</v>
      </c>
      <c r="D30" s="49" t="s">
        <v>145</v>
      </c>
      <c r="E30" t="s">
        <v>260</v>
      </c>
    </row>
    <row r="31" spans="1:5" x14ac:dyDescent="0.15">
      <c r="A31" s="50">
        <v>30</v>
      </c>
      <c r="B31" s="50">
        <v>0</v>
      </c>
      <c r="C31" s="50" t="s">
        <v>53</v>
      </c>
      <c r="D31" s="49" t="s">
        <v>146</v>
      </c>
    </row>
    <row r="32" spans="1:5" x14ac:dyDescent="0.15">
      <c r="A32" s="50">
        <v>31</v>
      </c>
      <c r="B32" s="50">
        <v>0</v>
      </c>
      <c r="C32" s="50" t="s">
        <v>53</v>
      </c>
      <c r="D32" s="49" t="s">
        <v>147</v>
      </c>
    </row>
    <row r="33" spans="1:4" x14ac:dyDescent="0.15">
      <c r="A33" s="50">
        <v>32</v>
      </c>
      <c r="B33" s="50">
        <v>0</v>
      </c>
      <c r="C33" s="50" t="s">
        <v>53</v>
      </c>
      <c r="D33" s="49" t="s">
        <v>148</v>
      </c>
    </row>
    <row r="34" spans="1:4" x14ac:dyDescent="0.15">
      <c r="A34" s="50">
        <v>33</v>
      </c>
      <c r="B34" s="50">
        <v>0</v>
      </c>
      <c r="C34" s="50" t="s">
        <v>53</v>
      </c>
      <c r="D34" s="49" t="s">
        <v>149</v>
      </c>
    </row>
    <row r="35" spans="1:4" x14ac:dyDescent="0.15">
      <c r="A35" s="50">
        <v>34</v>
      </c>
      <c r="B35" s="50">
        <v>0</v>
      </c>
      <c r="C35" s="50" t="s">
        <v>53</v>
      </c>
      <c r="D35" s="49" t="s">
        <v>150</v>
      </c>
    </row>
    <row r="36" spans="1:4" x14ac:dyDescent="0.15">
      <c r="A36" s="50">
        <v>35</v>
      </c>
      <c r="B36" s="50">
        <v>0</v>
      </c>
      <c r="C36" s="50" t="s">
        <v>53</v>
      </c>
      <c r="D36" s="49" t="s">
        <v>151</v>
      </c>
    </row>
    <row r="37" spans="1:4" x14ac:dyDescent="0.15">
      <c r="A37" s="50">
        <v>36</v>
      </c>
      <c r="B37" s="50">
        <v>0</v>
      </c>
      <c r="C37" s="50" t="s">
        <v>53</v>
      </c>
      <c r="D37" s="49" t="s">
        <v>152</v>
      </c>
    </row>
    <row r="38" spans="1:4" x14ac:dyDescent="0.15">
      <c r="A38" s="50">
        <v>37</v>
      </c>
      <c r="B38" s="50">
        <v>0</v>
      </c>
      <c r="C38" s="50" t="s">
        <v>53</v>
      </c>
      <c r="D38" s="49" t="s">
        <v>153</v>
      </c>
    </row>
    <row r="39" spans="1:4" x14ac:dyDescent="0.15">
      <c r="A39" s="50">
        <v>38</v>
      </c>
      <c r="B39" s="50">
        <v>50000</v>
      </c>
      <c r="C39" s="50" t="s">
        <v>53</v>
      </c>
      <c r="D39" s="49" t="s">
        <v>18</v>
      </c>
    </row>
    <row r="40" spans="1:4" x14ac:dyDescent="0.15">
      <c r="A40" s="50">
        <v>39</v>
      </c>
      <c r="B40" s="50">
        <v>180000</v>
      </c>
      <c r="C40" s="50" t="s">
        <v>53</v>
      </c>
      <c r="D40" s="49" t="s">
        <v>19</v>
      </c>
    </row>
    <row r="41" spans="1:4" x14ac:dyDescent="0.15">
      <c r="A41" s="50">
        <v>40</v>
      </c>
      <c r="B41" s="50">
        <v>100000</v>
      </c>
      <c r="C41" s="50" t="s">
        <v>53</v>
      </c>
      <c r="D41" s="49" t="s">
        <v>20</v>
      </c>
    </row>
    <row r="42" spans="1:4" x14ac:dyDescent="0.15">
      <c r="A42" s="50">
        <v>41</v>
      </c>
      <c r="B42" s="50">
        <v>130000</v>
      </c>
      <c r="C42" s="50" t="s">
        <v>53</v>
      </c>
      <c r="D42" s="49" t="s">
        <v>154</v>
      </c>
    </row>
    <row r="43" spans="1:4" x14ac:dyDescent="0.15">
      <c r="A43" s="50">
        <v>42</v>
      </c>
      <c r="B43" s="50">
        <v>0</v>
      </c>
      <c r="C43" s="50" t="s">
        <v>53</v>
      </c>
      <c r="D43" s="49" t="s">
        <v>155</v>
      </c>
    </row>
    <row r="44" spans="1:4" x14ac:dyDescent="0.15">
      <c r="A44" s="50">
        <v>43</v>
      </c>
      <c r="B44" s="50">
        <v>10000</v>
      </c>
      <c r="C44" s="50" t="s">
        <v>53</v>
      </c>
      <c r="D44" s="49" t="s">
        <v>22</v>
      </c>
    </row>
    <row r="45" spans="1:4" x14ac:dyDescent="0.15">
      <c r="A45" s="50">
        <v>44</v>
      </c>
      <c r="B45" s="50">
        <v>100000</v>
      </c>
      <c r="C45" s="50" t="s">
        <v>53</v>
      </c>
      <c r="D45" s="49" t="s">
        <v>23</v>
      </c>
    </row>
    <row r="46" spans="1:4" x14ac:dyDescent="0.15">
      <c r="A46" s="50">
        <v>45</v>
      </c>
      <c r="B46" s="50">
        <v>220000</v>
      </c>
      <c r="C46" s="50" t="s">
        <v>53</v>
      </c>
      <c r="D46" s="49" t="s">
        <v>24</v>
      </c>
    </row>
    <row r="47" spans="1:4" x14ac:dyDescent="0.15">
      <c r="A47" s="50">
        <v>46</v>
      </c>
      <c r="B47" s="50">
        <v>10000</v>
      </c>
      <c r="C47" s="50" t="s">
        <v>53</v>
      </c>
      <c r="D47" s="49" t="s">
        <v>25</v>
      </c>
    </row>
    <row r="48" spans="1:4" x14ac:dyDescent="0.15">
      <c r="A48" s="50">
        <v>47</v>
      </c>
      <c r="B48" s="50">
        <v>50000</v>
      </c>
      <c r="C48" s="50" t="s">
        <v>53</v>
      </c>
      <c r="D48" s="49" t="s">
        <v>156</v>
      </c>
    </row>
    <row r="49" spans="1:4" x14ac:dyDescent="0.15">
      <c r="A49" s="50">
        <v>48</v>
      </c>
      <c r="B49" s="50">
        <v>10000</v>
      </c>
      <c r="C49" s="50" t="s">
        <v>53</v>
      </c>
      <c r="D49" s="49" t="s">
        <v>27</v>
      </c>
    </row>
    <row r="50" spans="1:4" x14ac:dyDescent="0.15">
      <c r="A50" s="50">
        <v>49</v>
      </c>
      <c r="B50" s="50">
        <v>10000</v>
      </c>
      <c r="C50" s="50" t="s">
        <v>53</v>
      </c>
      <c r="D50" s="49" t="s">
        <v>157</v>
      </c>
    </row>
    <row r="51" spans="1:4" x14ac:dyDescent="0.15">
      <c r="A51" s="50">
        <v>50</v>
      </c>
      <c r="B51" s="50">
        <v>2000000</v>
      </c>
      <c r="C51" s="50" t="s">
        <v>53</v>
      </c>
      <c r="D51" s="49" t="s">
        <v>165</v>
      </c>
    </row>
    <row r="52" spans="1:4" x14ac:dyDescent="0.15">
      <c r="A52" s="50">
        <v>51</v>
      </c>
      <c r="B52" s="50">
        <v>3</v>
      </c>
      <c r="C52" s="50" t="s">
        <v>53</v>
      </c>
      <c r="D52" s="49" t="s">
        <v>166</v>
      </c>
    </row>
    <row r="53" spans="1:4" x14ac:dyDescent="0.15">
      <c r="A53" s="50">
        <v>52</v>
      </c>
      <c r="B53" s="50">
        <v>1500</v>
      </c>
      <c r="C53" s="50" t="s">
        <v>53</v>
      </c>
      <c r="D53" s="49" t="s">
        <v>167</v>
      </c>
    </row>
  </sheetData>
  <phoneticPr fontId="2"/>
  <pageMargins left="0.7" right="0.7" top="0.75" bottom="0.75" header="0.3" footer="0.3"/>
  <pageSetup paperSize="9" orientation="portrait" r:id="rId1"/>
  <headerFooter>
    <oddHeader>&amp;L&amp;A</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5"/>
  <sheetViews>
    <sheetView zoomScaleNormal="100" workbookViewId="0">
      <selection activeCell="K3" sqref="K3"/>
    </sheetView>
  </sheetViews>
  <sheetFormatPr defaultRowHeight="13.5" x14ac:dyDescent="0.15"/>
  <cols>
    <col min="4" max="4" width="35.875" bestFit="1" customWidth="1"/>
  </cols>
  <sheetData>
    <row r="1" spans="1:4" x14ac:dyDescent="0.15">
      <c r="A1" s="50" t="s">
        <v>170</v>
      </c>
      <c r="B1" s="50" t="s">
        <v>50</v>
      </c>
      <c r="C1" s="50" t="s">
        <v>51</v>
      </c>
      <c r="D1" s="50" t="s">
        <v>52</v>
      </c>
    </row>
    <row r="2" spans="1:4" x14ac:dyDescent="0.15">
      <c r="A2" s="50">
        <v>1</v>
      </c>
      <c r="B2" s="50">
        <v>6</v>
      </c>
      <c r="C2" s="50" t="s">
        <v>53</v>
      </c>
      <c r="D2" s="50" t="s">
        <v>261</v>
      </c>
    </row>
    <row r="3" spans="1:4" x14ac:dyDescent="0.15">
      <c r="A3" s="50">
        <v>2</v>
      </c>
      <c r="B3" s="50">
        <v>8</v>
      </c>
      <c r="C3" s="50" t="s">
        <v>53</v>
      </c>
      <c r="D3" s="50" t="s">
        <v>262</v>
      </c>
    </row>
    <row r="4" spans="1:4" x14ac:dyDescent="0.15">
      <c r="A4" s="50">
        <v>3</v>
      </c>
      <c r="B4" s="50">
        <v>1000</v>
      </c>
      <c r="C4" s="50" t="s">
        <v>53</v>
      </c>
      <c r="D4" s="50" t="s">
        <v>263</v>
      </c>
    </row>
    <row r="5" spans="1:4" x14ac:dyDescent="0.15">
      <c r="A5" s="50">
        <v>4</v>
      </c>
      <c r="B5" s="50">
        <v>100</v>
      </c>
      <c r="C5" s="50" t="s">
        <v>53</v>
      </c>
      <c r="D5" s="50" t="s">
        <v>264</v>
      </c>
    </row>
  </sheetData>
  <phoneticPr fontId="2"/>
  <pageMargins left="0.7" right="0.7" top="0.75" bottom="0.75" header="0.3" footer="0.3"/>
  <pageSetup paperSize="9" orientation="portrait" r:id="rId1"/>
  <headerFooter>
    <oddHeader>&amp;L&amp;A</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16"/>
  <sheetViews>
    <sheetView workbookViewId="0">
      <selection activeCell="A16" sqref="A16:B16"/>
    </sheetView>
  </sheetViews>
  <sheetFormatPr defaultRowHeight="13.5" x14ac:dyDescent="0.15"/>
  <cols>
    <col min="1" max="1" width="11.625" bestFit="1" customWidth="1"/>
  </cols>
  <sheetData>
    <row r="1" spans="1:2" x14ac:dyDescent="0.15">
      <c r="A1" t="s">
        <v>578</v>
      </c>
    </row>
    <row r="2" spans="1:2" x14ac:dyDescent="0.15">
      <c r="A2" s="377">
        <v>43556</v>
      </c>
      <c r="B2" t="s">
        <v>579</v>
      </c>
    </row>
    <row r="3" spans="1:2" x14ac:dyDescent="0.15">
      <c r="A3" s="377">
        <v>43840</v>
      </c>
      <c r="B3" t="s">
        <v>580</v>
      </c>
    </row>
    <row r="4" spans="1:2" x14ac:dyDescent="0.15">
      <c r="A4" s="377">
        <v>44056</v>
      </c>
      <c r="B4" t="s">
        <v>581</v>
      </c>
    </row>
    <row r="5" spans="1:2" x14ac:dyDescent="0.15">
      <c r="A5" s="377">
        <v>44200</v>
      </c>
      <c r="B5" t="s">
        <v>582</v>
      </c>
    </row>
    <row r="6" spans="1:2" x14ac:dyDescent="0.15">
      <c r="A6" s="377">
        <v>44273</v>
      </c>
      <c r="B6" t="s">
        <v>610</v>
      </c>
    </row>
    <row r="7" spans="1:2" x14ac:dyDescent="0.15">
      <c r="A7" s="377">
        <v>44287</v>
      </c>
      <c r="B7" t="s">
        <v>631</v>
      </c>
    </row>
    <row r="8" spans="1:2" x14ac:dyDescent="0.15">
      <c r="A8" s="377">
        <v>44652</v>
      </c>
      <c r="B8" t="s">
        <v>643</v>
      </c>
    </row>
    <row r="9" spans="1:2" x14ac:dyDescent="0.15">
      <c r="A9" s="377">
        <v>44753</v>
      </c>
      <c r="B9" t="s">
        <v>855</v>
      </c>
    </row>
    <row r="10" spans="1:2" x14ac:dyDescent="0.15">
      <c r="A10" s="377">
        <v>44986</v>
      </c>
      <c r="B10" t="s">
        <v>915</v>
      </c>
    </row>
    <row r="11" spans="1:2" x14ac:dyDescent="0.15">
      <c r="A11" s="377">
        <v>45243</v>
      </c>
      <c r="B11" t="s">
        <v>927</v>
      </c>
    </row>
    <row r="12" spans="1:2" x14ac:dyDescent="0.15">
      <c r="A12" s="415">
        <v>45285</v>
      </c>
      <c r="B12" s="151" t="s">
        <v>928</v>
      </c>
    </row>
    <row r="13" spans="1:2" x14ac:dyDescent="0.15">
      <c r="A13" s="377">
        <v>45364</v>
      </c>
      <c r="B13" s="151" t="s">
        <v>980</v>
      </c>
    </row>
    <row r="14" spans="1:2" x14ac:dyDescent="0.15">
      <c r="A14" s="377">
        <v>45384</v>
      </c>
      <c r="B14" s="151" t="s">
        <v>981</v>
      </c>
    </row>
    <row r="15" spans="1:2" x14ac:dyDescent="0.15">
      <c r="A15" s="377">
        <v>45454</v>
      </c>
      <c r="B15" s="151" t="s">
        <v>982</v>
      </c>
    </row>
    <row r="16" spans="1:2" x14ac:dyDescent="0.15">
      <c r="A16" s="377">
        <v>45531</v>
      </c>
      <c r="B16" s="151" t="s">
        <v>993</v>
      </c>
    </row>
  </sheetData>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4</vt:i4>
      </vt:variant>
    </vt:vector>
  </HeadingPairs>
  <TitlesOfParts>
    <vt:vector size="18" baseType="lpstr">
      <vt:lpstr>海外居住者のための収入等申告書</vt:lpstr>
      <vt:lpstr>【経済基準の適格認定】記入例と注意事項</vt:lpstr>
      <vt:lpstr>【採用の申込み】記入例と注意事項</vt:lpstr>
      <vt:lpstr>前年レート</vt:lpstr>
      <vt:lpstr>当年レート</vt:lpstr>
      <vt:lpstr>計算シート</vt:lpstr>
      <vt:lpstr>出力用</vt:lpstr>
      <vt:lpstr>T11所得区分</vt:lpstr>
      <vt:lpstr>T12給与所得</vt:lpstr>
      <vt:lpstr>T12給与所得改正後</vt:lpstr>
      <vt:lpstr>T13人的控除</vt:lpstr>
      <vt:lpstr>T15調整控除</vt:lpstr>
      <vt:lpstr>T16税率等</vt:lpstr>
      <vt:lpstr>修正履歴</vt:lpstr>
      <vt:lpstr>【経済基準の適格認定】記入例と注意事項!Print_Area</vt:lpstr>
      <vt:lpstr>【採用の申込み】記入例と注意事項!Print_Area</vt:lpstr>
      <vt:lpstr>海外居住者のための収入等申告書!Print_Area</vt:lpstr>
      <vt:lpstr>計算シート!Print_Area</vt:lpstr>
    </vt:vector>
  </TitlesOfParts>
  <Manager/>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海外居住者のための収入基準額算定ツール</dc:title>
  <dc:creator>JASSO</dc:creator>
  <cp:lastModifiedBy>上村　文香</cp:lastModifiedBy>
  <cp:lastPrinted>2024-06-11T01:55:15Z</cp:lastPrinted>
  <dcterms:created xsi:type="dcterms:W3CDTF">2006-09-16T00:00:00Z</dcterms:created>
  <dcterms:modified xsi:type="dcterms:W3CDTF">2024-09-13T06:22:13Z</dcterms:modified>
</cp:coreProperties>
</file>